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9"/>
  </bookViews>
  <sheets>
    <sheet name="封面" sheetId="1" r:id="rId1"/>
    <sheet name="基本情况表" sheetId="2" r:id="rId2"/>
    <sheet name="收入情况表" sheetId="3" r:id="rId3"/>
    <sheet name="教育成本归集表" sheetId="4" r:id="rId4"/>
    <sheet name="教育培养成本核定表" sheetId="5" r:id="rId5"/>
    <sheet name="学生人数核定表" sheetId="6" r:id="rId6"/>
    <sheet name="教职工人数核定表" sheetId="7" r:id="rId7"/>
    <sheet name="薪酬核定表" sheetId="8" r:id="rId8"/>
    <sheet name="固定资产折旧计算表" sheetId="9" r:id="rId9"/>
    <sheet name="承诺书"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<sst xmlns="http://schemas.openxmlformats.org/spreadsheetml/2006/main" count="377" uniqueCount="277">
  <si>
    <t>民办中小学教育定价成本监审表</t>
  </si>
  <si>
    <t>（2019-2021年度）</t>
  </si>
  <si>
    <r>
      <rPr>
        <sz val="16"/>
        <rFont val="宋体"/>
        <charset val="134"/>
      </rPr>
      <t>学校名称</t>
    </r>
    <r>
      <rPr>
        <sz val="16"/>
        <rFont val="Times New Roman"/>
        <charset val="134"/>
      </rPr>
      <t xml:space="preserve">  </t>
    </r>
    <r>
      <rPr>
        <sz val="16"/>
        <rFont val="宋体"/>
        <charset val="134"/>
      </rPr>
      <t>（公章）</t>
    </r>
  </si>
  <si>
    <t>祁阳市哈弗光明学校</t>
  </si>
  <si>
    <r>
      <rPr>
        <sz val="16"/>
        <rFont val="宋体"/>
        <charset val="134"/>
      </rPr>
      <t>法人代表</t>
    </r>
    <r>
      <rPr>
        <sz val="16"/>
        <rFont val="Times New Roman"/>
        <charset val="134"/>
      </rPr>
      <t xml:space="preserve">  </t>
    </r>
  </si>
  <si>
    <r>
      <rPr>
        <sz val="12"/>
        <rFont val="宋体"/>
        <charset val="134"/>
      </rPr>
      <t>谭海辉</t>
    </r>
    <r>
      <rPr>
        <sz val="12"/>
        <rFont val="Calibri"/>
        <charset val="134"/>
      </rPr>
      <t xml:space="preserve"> </t>
    </r>
  </si>
  <si>
    <r>
      <rPr>
        <sz val="16"/>
        <rFont val="宋体"/>
        <charset val="134"/>
      </rPr>
      <t>财务负责人</t>
    </r>
  </si>
  <si>
    <t>王湘钱</t>
  </si>
  <si>
    <r>
      <rPr>
        <sz val="16"/>
        <rFont val="宋体"/>
        <charset val="134"/>
      </rPr>
      <t>填</t>
    </r>
    <r>
      <rPr>
        <sz val="16"/>
        <rFont val="Times New Roman"/>
        <charset val="134"/>
      </rPr>
      <t xml:space="preserve"> </t>
    </r>
    <r>
      <rPr>
        <sz val="16"/>
        <rFont val="宋体"/>
        <charset val="134"/>
      </rPr>
      <t>表</t>
    </r>
    <r>
      <rPr>
        <sz val="16"/>
        <rFont val="Times New Roman"/>
        <charset val="134"/>
      </rPr>
      <t xml:space="preserve"> </t>
    </r>
    <r>
      <rPr>
        <sz val="16"/>
        <rFont val="宋体"/>
        <charset val="134"/>
      </rPr>
      <t>人</t>
    </r>
    <r>
      <rPr>
        <sz val="16"/>
        <rFont val="Times New Roman"/>
        <charset val="134"/>
      </rPr>
      <t xml:space="preserve">  </t>
    </r>
  </si>
  <si>
    <t>唐晶晶</t>
  </si>
  <si>
    <r>
      <rPr>
        <sz val="16"/>
        <rFont val="宋体"/>
        <charset val="134"/>
      </rPr>
      <t>学校地址</t>
    </r>
  </si>
  <si>
    <r>
      <rPr>
        <sz val="12"/>
        <rFont val="宋体"/>
        <charset val="134"/>
      </rPr>
      <t>祁阳市龙山街道光明社区</t>
    </r>
    <r>
      <rPr>
        <sz val="12"/>
        <rFont val="Calibri"/>
        <charset val="134"/>
      </rPr>
      <t>5.6</t>
    </r>
    <r>
      <rPr>
        <sz val="12"/>
        <rFont val="宋体"/>
        <charset val="134"/>
      </rPr>
      <t>组</t>
    </r>
  </si>
  <si>
    <r>
      <rPr>
        <sz val="16"/>
        <rFont val="宋体"/>
        <charset val="134"/>
      </rPr>
      <t>邮政编码</t>
    </r>
  </si>
  <si>
    <r>
      <rPr>
        <sz val="16"/>
        <rFont val="宋体"/>
        <charset val="134"/>
      </rPr>
      <t>电</t>
    </r>
    <r>
      <rPr>
        <sz val="16"/>
        <rFont val="Times New Roman"/>
        <charset val="134"/>
      </rPr>
      <t xml:space="preserve">    </t>
    </r>
    <r>
      <rPr>
        <sz val="16"/>
        <rFont val="宋体"/>
        <charset val="134"/>
      </rPr>
      <t>话</t>
    </r>
  </si>
  <si>
    <r>
      <rPr>
        <sz val="16"/>
        <rFont val="宋体"/>
        <charset val="134"/>
      </rPr>
      <t>日</t>
    </r>
    <r>
      <rPr>
        <sz val="16"/>
        <rFont val="Times New Roman"/>
        <charset val="134"/>
      </rPr>
      <t xml:space="preserve">    </t>
    </r>
    <r>
      <rPr>
        <sz val="16"/>
        <rFont val="宋体"/>
        <charset val="134"/>
      </rPr>
      <t>期</t>
    </r>
  </si>
  <si>
    <r>
      <rPr>
        <sz val="16"/>
        <rFont val="黑体"/>
        <charset val="134"/>
      </rPr>
      <t>表</t>
    </r>
    <r>
      <rPr>
        <sz val="16"/>
        <rFont val="Times New Roman"/>
        <charset val="134"/>
      </rPr>
      <t>1</t>
    </r>
  </si>
  <si>
    <t>哈弗光明学校基本情况表</t>
  </si>
  <si>
    <t>学校类别：</t>
  </si>
  <si>
    <r>
      <rPr>
        <b/>
        <sz val="12"/>
        <color indexed="8"/>
        <rFont val="宋体"/>
        <charset val="134"/>
      </rPr>
      <t>项　　目</t>
    </r>
  </si>
  <si>
    <r>
      <rPr>
        <b/>
        <sz val="12"/>
        <color indexed="8"/>
        <rFont val="Times New Roman"/>
        <charset val="134"/>
      </rPr>
      <t>2019</t>
    </r>
    <r>
      <rPr>
        <b/>
        <sz val="12"/>
        <color indexed="8"/>
        <rFont val="宋体"/>
        <charset val="134"/>
      </rPr>
      <t>年</t>
    </r>
  </si>
  <si>
    <r>
      <rPr>
        <b/>
        <sz val="12"/>
        <rFont val="Times New Roman"/>
        <charset val="134"/>
      </rPr>
      <t>2020</t>
    </r>
    <r>
      <rPr>
        <b/>
        <sz val="12"/>
        <rFont val="宋体"/>
        <charset val="134"/>
      </rPr>
      <t>年</t>
    </r>
  </si>
  <si>
    <r>
      <rPr>
        <b/>
        <sz val="12"/>
        <rFont val="Times New Roman"/>
        <charset val="134"/>
      </rPr>
      <t>2021</t>
    </r>
    <r>
      <rPr>
        <b/>
        <sz val="12"/>
        <rFont val="宋体"/>
        <charset val="134"/>
      </rPr>
      <t>年</t>
    </r>
  </si>
  <si>
    <r>
      <rPr>
        <b/>
        <sz val="12"/>
        <rFont val="宋体"/>
        <charset val="134"/>
      </rPr>
      <t>备注</t>
    </r>
  </si>
  <si>
    <r>
      <rPr>
        <b/>
        <sz val="12"/>
        <color indexed="8"/>
        <rFont val="宋体"/>
        <charset val="134"/>
      </rPr>
      <t>一、班级（个）</t>
    </r>
  </si>
  <si>
    <r>
      <rPr>
        <sz val="12"/>
        <rFont val="宋体"/>
        <charset val="134"/>
      </rPr>
      <t>数据来源于学生人数统计表（底稿）</t>
    </r>
  </si>
  <si>
    <r>
      <rPr>
        <sz val="12"/>
        <color indexed="8"/>
        <rFont val="宋体"/>
        <charset val="134"/>
      </rPr>
      <t>　　小学部</t>
    </r>
  </si>
  <si>
    <r>
      <rPr>
        <sz val="12"/>
        <color indexed="8"/>
        <rFont val="宋体"/>
        <charset val="134"/>
      </rPr>
      <t>　　初中部</t>
    </r>
  </si>
  <si>
    <r>
      <rPr>
        <sz val="12"/>
        <color rgb="FF000000"/>
        <rFont val="Times New Roman"/>
        <charset val="134"/>
      </rPr>
      <t xml:space="preserve">       </t>
    </r>
    <r>
      <rPr>
        <sz val="12"/>
        <color indexed="8"/>
        <rFont val="宋体"/>
        <charset val="134"/>
      </rPr>
      <t>高中部</t>
    </r>
  </si>
  <si>
    <r>
      <rPr>
        <b/>
        <sz val="12"/>
        <color indexed="8"/>
        <rFont val="宋体"/>
        <charset val="134"/>
      </rPr>
      <t>二、学生总数（人）</t>
    </r>
  </si>
  <si>
    <r>
      <rPr>
        <sz val="12"/>
        <color rgb="FF000000"/>
        <rFont val="Times New Roman"/>
        <charset val="134"/>
      </rPr>
      <t xml:space="preserve">        </t>
    </r>
    <r>
      <rPr>
        <sz val="12"/>
        <color indexed="8"/>
        <rFont val="宋体"/>
        <charset val="134"/>
      </rPr>
      <t>高中部</t>
    </r>
  </si>
  <si>
    <r>
      <rPr>
        <b/>
        <sz val="12"/>
        <rFont val="宋体"/>
        <charset val="134"/>
      </rPr>
      <t>三、标准学生总人数（人）</t>
    </r>
  </si>
  <si>
    <r>
      <rPr>
        <b/>
        <sz val="12"/>
        <color indexed="8"/>
        <rFont val="宋体"/>
        <charset val="134"/>
      </rPr>
      <t>四、教职工人数</t>
    </r>
  </si>
  <si>
    <r>
      <rPr>
        <sz val="12"/>
        <rFont val="宋体"/>
        <charset val="134"/>
      </rPr>
      <t>数据来源于教职工人数统计表（底稿）</t>
    </r>
  </si>
  <si>
    <r>
      <rPr>
        <sz val="12"/>
        <rFont val="宋体"/>
        <charset val="134"/>
      </rPr>
      <t>（一）在职教职工人数</t>
    </r>
  </si>
  <si>
    <r>
      <rPr>
        <sz val="12"/>
        <rFont val="Times New Roman"/>
        <charset val="134"/>
      </rPr>
      <t>1</t>
    </r>
    <r>
      <rPr>
        <sz val="12"/>
        <rFont val="宋体"/>
        <charset val="134"/>
      </rPr>
      <t>、教学人员</t>
    </r>
  </si>
  <si>
    <r>
      <rPr>
        <sz val="12"/>
        <rFont val="Times New Roman"/>
        <charset val="134"/>
      </rPr>
      <t>38</t>
    </r>
    <r>
      <rPr>
        <sz val="12"/>
        <rFont val="宋体"/>
        <charset val="134"/>
      </rPr>
      <t>（含行政人员</t>
    </r>
    <r>
      <rPr>
        <sz val="12"/>
        <rFont val="Times New Roman"/>
        <charset val="134"/>
      </rPr>
      <t>7</t>
    </r>
    <r>
      <rPr>
        <sz val="12"/>
        <rFont val="宋体"/>
        <charset val="134"/>
      </rPr>
      <t>人）</t>
    </r>
  </si>
  <si>
    <r>
      <rPr>
        <sz val="12"/>
        <rFont val="Times New Roman"/>
        <charset val="134"/>
      </rPr>
      <t>143</t>
    </r>
    <r>
      <rPr>
        <sz val="12"/>
        <rFont val="宋体"/>
        <charset val="134"/>
      </rPr>
      <t>（含行政人员</t>
    </r>
    <r>
      <rPr>
        <sz val="12"/>
        <rFont val="Times New Roman"/>
        <charset val="134"/>
      </rPr>
      <t>14</t>
    </r>
    <r>
      <rPr>
        <sz val="12"/>
        <rFont val="宋体"/>
        <charset val="134"/>
      </rPr>
      <t>人）</t>
    </r>
  </si>
  <si>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</si>
  <si>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</si>
  <si>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</si>
  <si>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 xml:space="preserve">    其中：外籍老师人数</t>
  </si>
  <si>
    <r>
      <rPr>
        <sz val="12"/>
        <rFont val="Times New Roman"/>
        <charset val="134"/>
      </rPr>
      <t>2</t>
    </r>
    <r>
      <rPr>
        <sz val="12"/>
        <rFont val="宋体"/>
        <charset val="134"/>
      </rPr>
      <t>、教学辅助人员</t>
    </r>
  </si>
  <si>
    <r>
      <rPr>
        <sz val="12"/>
        <rFont val="Times New Roman"/>
        <charset val="134"/>
      </rPr>
      <t>3</t>
    </r>
    <r>
      <rPr>
        <sz val="12"/>
        <rFont val="宋体"/>
        <charset val="134"/>
      </rPr>
      <t>、行政管理人员</t>
    </r>
  </si>
  <si>
    <r>
      <rPr>
        <sz val="12"/>
        <rFont val="Times New Roman"/>
        <charset val="134"/>
      </rPr>
      <t>4</t>
    </r>
    <r>
      <rPr>
        <sz val="12"/>
        <rFont val="宋体"/>
        <charset val="134"/>
      </rPr>
      <t>、后勤工作人员</t>
    </r>
  </si>
  <si>
    <r>
      <rPr>
        <sz val="12"/>
        <rFont val="宋体"/>
        <charset val="134"/>
      </rPr>
      <t>（二）其他人员</t>
    </r>
  </si>
  <si>
    <r>
      <rPr>
        <sz val="12"/>
        <rFont val="Times New Roman"/>
        <charset val="134"/>
      </rPr>
      <t xml:space="preserve">    1</t>
    </r>
    <r>
      <rPr>
        <sz val="12"/>
        <rFont val="宋体"/>
        <charset val="134"/>
      </rPr>
      <t>、短期聘用人员</t>
    </r>
  </si>
  <si>
    <r>
      <rPr>
        <sz val="12"/>
        <rFont val="Times New Roman"/>
        <charset val="134"/>
      </rPr>
      <t xml:space="preserve">    2</t>
    </r>
    <r>
      <rPr>
        <sz val="12"/>
        <rFont val="宋体"/>
        <charset val="134"/>
      </rPr>
      <t>、离退休人员</t>
    </r>
  </si>
  <si>
    <r>
      <rPr>
        <sz val="12"/>
        <rFont val="Times New Roman"/>
        <charset val="134"/>
      </rPr>
      <t xml:space="preserve">    3</t>
    </r>
    <r>
      <rPr>
        <sz val="12"/>
        <rFont val="宋体"/>
        <charset val="134"/>
      </rPr>
      <t>、劳务派遣人员</t>
    </r>
  </si>
  <si>
    <r>
      <rPr>
        <sz val="12"/>
        <rFont val="Times New Roman"/>
        <charset val="134"/>
      </rPr>
      <t xml:space="preserve">    4</t>
    </r>
    <r>
      <rPr>
        <sz val="12"/>
        <rFont val="宋体"/>
        <charset val="134"/>
      </rPr>
      <t>、其他临时人员</t>
    </r>
  </si>
  <si>
    <t>五、固定资产年末总值（元）</t>
  </si>
  <si>
    <r>
      <rPr>
        <sz val="12"/>
        <rFont val="Times New Roman"/>
        <charset val="134"/>
      </rPr>
      <t xml:space="preserve">  1.</t>
    </r>
    <r>
      <rPr>
        <sz val="12"/>
        <rFont val="宋体"/>
        <charset val="134"/>
      </rPr>
      <t>房屋及构筑物</t>
    </r>
  </si>
  <si>
    <r>
      <rPr>
        <sz val="12"/>
        <rFont val="Times New Roman"/>
        <charset val="134"/>
      </rPr>
      <t xml:space="preserve">  2.</t>
    </r>
    <r>
      <rPr>
        <sz val="12"/>
        <rFont val="宋体"/>
        <charset val="134"/>
      </rPr>
      <t>通用设备</t>
    </r>
  </si>
  <si>
    <r>
      <rPr>
        <sz val="12"/>
        <rFont val="Times New Roman"/>
        <charset val="134"/>
      </rPr>
      <t xml:space="preserve">  3.</t>
    </r>
    <r>
      <rPr>
        <sz val="12"/>
        <rFont val="宋体"/>
        <charset val="134"/>
      </rPr>
      <t>专用设备</t>
    </r>
  </si>
  <si>
    <r>
      <rPr>
        <sz val="12"/>
        <rFont val="Times New Roman"/>
        <charset val="134"/>
      </rPr>
      <t xml:space="preserve">  4.</t>
    </r>
    <r>
      <rPr>
        <sz val="12"/>
        <rFont val="宋体"/>
        <charset val="134"/>
      </rPr>
      <t>家具、用具及装具</t>
    </r>
  </si>
  <si>
    <r>
      <rPr>
        <sz val="12"/>
        <color rgb="FF000000"/>
        <rFont val="Times New Roman"/>
        <charset val="134"/>
      </rPr>
      <t xml:space="preserve">      5.</t>
    </r>
    <r>
      <rPr>
        <sz val="12"/>
        <color indexed="8"/>
        <rFont val="宋体"/>
        <charset val="134"/>
      </rPr>
      <t>其他固定资产</t>
    </r>
  </si>
  <si>
    <r>
      <rPr>
        <sz val="16"/>
        <rFont val="黑体"/>
        <charset val="134"/>
      </rPr>
      <t>表</t>
    </r>
    <r>
      <rPr>
        <sz val="16"/>
        <rFont val="Times New Roman"/>
        <charset val="134"/>
      </rPr>
      <t>2</t>
    </r>
  </si>
  <si>
    <t>哈弗光明学校收入情况表</t>
  </si>
  <si>
    <t xml:space="preserve">                               </t>
  </si>
  <si>
    <t>项      目</t>
  </si>
  <si>
    <t>2019年</t>
  </si>
  <si>
    <t>2020年</t>
  </si>
  <si>
    <t>2021年</t>
  </si>
  <si>
    <t>一、财政补助收入（元）</t>
  </si>
  <si>
    <t>（一）教育经费拨款</t>
  </si>
  <si>
    <t>其中：离退休人员拨款</t>
  </si>
  <si>
    <t>（二）科研经费拨款</t>
  </si>
  <si>
    <t>（三）其他</t>
  </si>
  <si>
    <t>二、上级补助收入（元）</t>
  </si>
  <si>
    <t>三、事业收入（元）</t>
  </si>
  <si>
    <t>（一）教育事业收入</t>
  </si>
  <si>
    <t>1、学费收入</t>
  </si>
  <si>
    <t>(1)小学生</t>
  </si>
  <si>
    <t>(2)初中生</t>
  </si>
  <si>
    <t>(3)高中生</t>
  </si>
  <si>
    <t>(4)其他</t>
  </si>
  <si>
    <t>2、住宿费收入</t>
  </si>
  <si>
    <t>3、服务费收入</t>
  </si>
  <si>
    <t>4、其他</t>
  </si>
  <si>
    <t>（二）科研事业收入</t>
  </si>
  <si>
    <t>学费占总收入比列</t>
  </si>
  <si>
    <t>住宿费占总收入比列</t>
  </si>
  <si>
    <t>服务费占总收入比列</t>
  </si>
  <si>
    <t>其他占总收入比列</t>
  </si>
  <si>
    <r>
      <rPr>
        <sz val="16"/>
        <rFont val="黑体"/>
        <charset val="134"/>
      </rPr>
      <t>表</t>
    </r>
    <r>
      <rPr>
        <sz val="16"/>
        <rFont val="Times New Roman"/>
        <charset val="134"/>
      </rPr>
      <t>3</t>
    </r>
  </si>
  <si>
    <t>哈弗光明学校教育成本归集表</t>
  </si>
  <si>
    <t>单位：元</t>
  </si>
  <si>
    <r>
      <rPr>
        <b/>
        <sz val="12"/>
        <rFont val="宋体"/>
        <charset val="134"/>
      </rPr>
      <t>项</t>
    </r>
    <r>
      <rPr>
        <b/>
        <sz val="12"/>
        <rFont val="Times New Roman"/>
        <charset val="134"/>
      </rPr>
      <t xml:space="preserve">  </t>
    </r>
    <r>
      <rPr>
        <b/>
        <sz val="12"/>
        <rFont val="宋体"/>
        <charset val="134"/>
      </rPr>
      <t>目</t>
    </r>
  </si>
  <si>
    <r>
      <rPr>
        <b/>
        <sz val="12"/>
        <rFont val="Times New Roman"/>
        <charset val="134"/>
      </rPr>
      <t>2019</t>
    </r>
    <r>
      <rPr>
        <b/>
        <sz val="12"/>
        <rFont val="宋体"/>
        <charset val="134"/>
      </rPr>
      <t>年上报数</t>
    </r>
  </si>
  <si>
    <r>
      <rPr>
        <b/>
        <sz val="12"/>
        <rFont val="宋体"/>
        <charset val="134"/>
      </rPr>
      <t>核增（减）</t>
    </r>
  </si>
  <si>
    <r>
      <rPr>
        <b/>
        <sz val="12"/>
        <rFont val="Times New Roman"/>
        <charset val="134"/>
      </rPr>
      <t>2019</t>
    </r>
    <r>
      <rPr>
        <b/>
        <sz val="12"/>
        <rFont val="宋体"/>
        <charset val="134"/>
      </rPr>
      <t>年核定数</t>
    </r>
  </si>
  <si>
    <r>
      <rPr>
        <b/>
        <sz val="12"/>
        <rFont val="Times New Roman"/>
        <charset val="134"/>
      </rPr>
      <t>2020</t>
    </r>
    <r>
      <rPr>
        <b/>
        <sz val="12"/>
        <rFont val="宋体"/>
        <charset val="134"/>
      </rPr>
      <t>年上报数</t>
    </r>
  </si>
  <si>
    <r>
      <rPr>
        <b/>
        <sz val="12"/>
        <rFont val="Times New Roman"/>
        <charset val="134"/>
      </rPr>
      <t>2020</t>
    </r>
    <r>
      <rPr>
        <b/>
        <sz val="12"/>
        <rFont val="宋体"/>
        <charset val="134"/>
      </rPr>
      <t>年核定数</t>
    </r>
  </si>
  <si>
    <r>
      <rPr>
        <b/>
        <sz val="12"/>
        <rFont val="Times New Roman"/>
        <charset val="134"/>
      </rPr>
      <t>2021</t>
    </r>
    <r>
      <rPr>
        <b/>
        <sz val="12"/>
        <rFont val="宋体"/>
        <charset val="134"/>
      </rPr>
      <t>年上报数</t>
    </r>
  </si>
  <si>
    <r>
      <rPr>
        <b/>
        <sz val="12"/>
        <rFont val="Times New Roman"/>
        <charset val="134"/>
      </rPr>
      <t>2021</t>
    </r>
    <r>
      <rPr>
        <b/>
        <sz val="12"/>
        <rFont val="宋体"/>
        <charset val="134"/>
      </rPr>
      <t>年核定数</t>
    </r>
  </si>
  <si>
    <r>
      <rPr>
        <b/>
        <sz val="12"/>
        <rFont val="宋体"/>
        <charset val="134"/>
      </rPr>
      <t>一、工资福利支出</t>
    </r>
  </si>
  <si>
    <r>
      <rPr>
        <sz val="12"/>
        <rFont val="Times New Roman"/>
        <charset val="134"/>
      </rPr>
      <t xml:space="preserve">  1.</t>
    </r>
    <r>
      <rPr>
        <sz val="12"/>
        <rFont val="宋体"/>
        <charset val="134"/>
      </rPr>
      <t>基本工资</t>
    </r>
  </si>
  <si>
    <r>
      <rPr>
        <sz val="12"/>
        <rFont val="Times New Roman"/>
        <charset val="134"/>
      </rPr>
      <t xml:space="preserve">  2.</t>
    </r>
    <r>
      <rPr>
        <sz val="12"/>
        <rFont val="宋体"/>
        <charset val="134"/>
      </rPr>
      <t>津贴</t>
    </r>
  </si>
  <si>
    <r>
      <rPr>
        <sz val="12"/>
        <rFont val="Times New Roman"/>
        <charset val="134"/>
      </rPr>
      <t xml:space="preserve">  3.</t>
    </r>
    <r>
      <rPr>
        <sz val="12"/>
        <rFont val="宋体"/>
        <charset val="134"/>
      </rPr>
      <t>奖金</t>
    </r>
  </si>
  <si>
    <r>
      <rPr>
        <sz val="12"/>
        <rFont val="Times New Roman"/>
        <charset val="134"/>
      </rPr>
      <t xml:space="preserve">  4.</t>
    </r>
    <r>
      <rPr>
        <sz val="12"/>
        <rFont val="宋体"/>
        <charset val="134"/>
      </rPr>
      <t>社会保险费</t>
    </r>
  </si>
  <si>
    <r>
      <rPr>
        <sz val="12"/>
        <rFont val="Times New Roman"/>
        <charset val="134"/>
      </rPr>
      <t xml:space="preserve">  5.</t>
    </r>
    <r>
      <rPr>
        <sz val="12"/>
        <rFont val="宋体"/>
        <charset val="134"/>
      </rPr>
      <t>住房公积金</t>
    </r>
  </si>
  <si>
    <r>
      <rPr>
        <sz val="12"/>
        <rFont val="Times New Roman"/>
        <charset val="134"/>
      </rPr>
      <t xml:space="preserve">  6.</t>
    </r>
    <r>
      <rPr>
        <sz val="12"/>
        <rFont val="宋体"/>
        <charset val="134"/>
      </rPr>
      <t>其他</t>
    </r>
  </si>
  <si>
    <r>
      <rPr>
        <b/>
        <sz val="12"/>
        <rFont val="宋体"/>
        <charset val="134"/>
      </rPr>
      <t>二、商品和服务支出</t>
    </r>
  </si>
  <si>
    <r>
      <rPr>
        <sz val="12"/>
        <color indexed="8"/>
        <rFont val="Times New Roman"/>
        <charset val="134"/>
      </rPr>
      <t xml:space="preserve">    1.</t>
    </r>
    <r>
      <rPr>
        <sz val="12"/>
        <color indexed="8"/>
        <rFont val="宋体"/>
        <charset val="134"/>
      </rPr>
      <t>办公费</t>
    </r>
  </si>
  <si>
    <r>
      <rPr>
        <sz val="10"/>
        <color rgb="FF000000"/>
        <rFont val="Calibri"/>
        <charset val="134"/>
      </rPr>
      <t xml:space="preserve">      ①</t>
    </r>
    <r>
      <rPr>
        <sz val="10"/>
        <color rgb="FF000000"/>
        <rFont val="宋体"/>
        <charset val="134"/>
      </rPr>
      <t>办公用品</t>
    </r>
  </si>
  <si>
    <r>
      <rPr>
        <sz val="10"/>
        <color rgb="FF000000"/>
        <rFont val="Calibri"/>
        <charset val="134"/>
      </rPr>
      <t xml:space="preserve">      ②</t>
    </r>
    <r>
      <rPr>
        <sz val="10"/>
        <color rgb="FF000000"/>
        <rFont val="宋体"/>
        <charset val="134"/>
      </rPr>
      <t>报刊、杂志</t>
    </r>
  </si>
  <si>
    <r>
      <rPr>
        <sz val="10"/>
        <color rgb="FF000000"/>
        <rFont val="Calibri"/>
        <charset val="134"/>
      </rPr>
      <t xml:space="preserve">      ③</t>
    </r>
    <r>
      <rPr>
        <sz val="10"/>
        <color rgb="FF000000"/>
        <rFont val="宋体"/>
        <charset val="134"/>
      </rPr>
      <t>校园文化建设</t>
    </r>
  </si>
  <si>
    <r>
      <rPr>
        <sz val="12"/>
        <color indexed="8"/>
        <rFont val="Times New Roman"/>
        <charset val="134"/>
      </rPr>
      <t xml:space="preserve">    2.</t>
    </r>
    <r>
      <rPr>
        <sz val="12"/>
        <color indexed="8"/>
        <rFont val="宋体"/>
        <charset val="134"/>
      </rPr>
      <t>印刷费</t>
    </r>
  </si>
  <si>
    <r>
      <rPr>
        <sz val="12"/>
        <color rgb="FF000000"/>
        <rFont val="Times New Roman"/>
        <charset val="134"/>
      </rPr>
      <t xml:space="preserve">    3.</t>
    </r>
    <r>
      <rPr>
        <sz val="12"/>
        <color rgb="FF000000"/>
        <rFont val="宋体"/>
        <charset val="134"/>
      </rPr>
      <t>咨询费</t>
    </r>
  </si>
  <si>
    <r>
      <rPr>
        <sz val="10"/>
        <color rgb="FF000000"/>
        <rFont val="Calibri"/>
        <charset val="134"/>
      </rPr>
      <t xml:space="preserve">      ①</t>
    </r>
    <r>
      <rPr>
        <sz val="10"/>
        <color rgb="FF000000"/>
        <rFont val="宋体"/>
        <charset val="134"/>
      </rPr>
      <t>品牌加盟费</t>
    </r>
  </si>
  <si>
    <r>
      <rPr>
        <sz val="10"/>
        <color rgb="FF000000"/>
        <rFont val="Calibri"/>
        <charset val="134"/>
      </rPr>
      <t xml:space="preserve">      ②</t>
    </r>
    <r>
      <rPr>
        <sz val="10"/>
        <color rgb="FF000000"/>
        <rFont val="宋体"/>
        <charset val="134"/>
      </rPr>
      <t>特长辅导咨询</t>
    </r>
  </si>
  <si>
    <r>
      <rPr>
        <sz val="12"/>
        <color indexed="8"/>
        <rFont val="Times New Roman"/>
        <charset val="134"/>
      </rPr>
      <t xml:space="preserve">    4.</t>
    </r>
    <r>
      <rPr>
        <sz val="12"/>
        <color indexed="8"/>
        <rFont val="宋体"/>
        <charset val="134"/>
      </rPr>
      <t>手续费</t>
    </r>
  </si>
  <si>
    <r>
      <rPr>
        <sz val="12"/>
        <color indexed="8"/>
        <rFont val="Times New Roman"/>
        <charset val="134"/>
      </rPr>
      <t xml:space="preserve">    5.</t>
    </r>
    <r>
      <rPr>
        <sz val="12"/>
        <color indexed="8"/>
        <rFont val="宋体"/>
        <charset val="134"/>
      </rPr>
      <t>水费</t>
    </r>
  </si>
  <si>
    <r>
      <rPr>
        <sz val="12"/>
        <color indexed="8"/>
        <rFont val="Times New Roman"/>
        <charset val="134"/>
      </rPr>
      <t xml:space="preserve">    6.</t>
    </r>
    <r>
      <rPr>
        <sz val="12"/>
        <color indexed="8"/>
        <rFont val="宋体"/>
        <charset val="134"/>
      </rPr>
      <t>电费</t>
    </r>
  </si>
  <si>
    <r>
      <rPr>
        <sz val="12"/>
        <color indexed="8"/>
        <rFont val="Times New Roman"/>
        <charset val="134"/>
      </rPr>
      <t xml:space="preserve">    7.</t>
    </r>
    <r>
      <rPr>
        <sz val="12"/>
        <color indexed="8"/>
        <rFont val="宋体"/>
        <charset val="134"/>
      </rPr>
      <t>邮电费</t>
    </r>
  </si>
  <si>
    <r>
      <rPr>
        <sz val="12"/>
        <color rgb="FF000000"/>
        <rFont val="Times New Roman"/>
        <charset val="134"/>
      </rPr>
      <t xml:space="preserve">    8.</t>
    </r>
    <r>
      <rPr>
        <sz val="12"/>
        <color rgb="FF000000"/>
        <rFont val="宋体"/>
        <charset val="134"/>
      </rPr>
      <t>食堂支出</t>
    </r>
  </si>
  <si>
    <r>
      <rPr>
        <sz val="10"/>
        <color rgb="FF000000"/>
        <rFont val="Calibri"/>
        <charset val="134"/>
      </rPr>
      <t xml:space="preserve">      ①</t>
    </r>
    <r>
      <rPr>
        <sz val="10"/>
        <color rgb="FF000000"/>
        <rFont val="宋体"/>
        <charset val="134"/>
      </rPr>
      <t>主食（大米、菜金、调料等）</t>
    </r>
  </si>
  <si>
    <r>
      <rPr>
        <sz val="10"/>
        <color rgb="FF000000"/>
        <rFont val="Calibri"/>
        <charset val="134"/>
      </rPr>
      <t xml:space="preserve">      ②</t>
    </r>
    <r>
      <rPr>
        <sz val="10"/>
        <color rgb="FF000000"/>
        <rFont val="宋体"/>
        <charset val="134"/>
      </rPr>
      <t>点心（水果、牛奶等辅食）</t>
    </r>
  </si>
  <si>
    <r>
      <rPr>
        <sz val="10"/>
        <color rgb="FF000000"/>
        <rFont val="Calibri"/>
        <charset val="134"/>
      </rPr>
      <t xml:space="preserve">      ③</t>
    </r>
    <r>
      <rPr>
        <sz val="10"/>
        <color rgb="FF000000"/>
        <rFont val="宋体"/>
        <charset val="134"/>
      </rPr>
      <t>其他支出</t>
    </r>
  </si>
  <si>
    <r>
      <rPr>
        <sz val="12"/>
        <color indexed="8"/>
        <rFont val="Times New Roman"/>
        <charset val="134"/>
      </rPr>
      <t xml:space="preserve">    9.</t>
    </r>
    <r>
      <rPr>
        <sz val="12"/>
        <color indexed="8"/>
        <rFont val="宋体"/>
        <charset val="134"/>
      </rPr>
      <t>差旅费</t>
    </r>
  </si>
  <si>
    <r>
      <rPr>
        <sz val="12"/>
        <color indexed="8"/>
        <rFont val="Times New Roman"/>
        <charset val="134"/>
      </rPr>
      <t xml:space="preserve">    10.</t>
    </r>
    <r>
      <rPr>
        <sz val="12"/>
        <color indexed="8"/>
        <rFont val="宋体"/>
        <charset val="134"/>
      </rPr>
      <t>活动费</t>
    </r>
  </si>
  <si>
    <r>
      <rPr>
        <sz val="12"/>
        <color indexed="8"/>
        <rFont val="Times New Roman"/>
        <charset val="134"/>
      </rPr>
      <t xml:space="preserve">    11.</t>
    </r>
    <r>
      <rPr>
        <sz val="12"/>
        <color indexed="8"/>
        <rFont val="宋体"/>
        <charset val="134"/>
      </rPr>
      <t>维修（护）费</t>
    </r>
  </si>
  <si>
    <r>
      <rPr>
        <sz val="12"/>
        <color indexed="8"/>
        <rFont val="Times New Roman"/>
        <charset val="134"/>
      </rPr>
      <t xml:space="preserve">    12.</t>
    </r>
    <r>
      <rPr>
        <sz val="12"/>
        <color indexed="8"/>
        <rFont val="宋体"/>
        <charset val="134"/>
      </rPr>
      <t>租赁费</t>
    </r>
  </si>
  <si>
    <r>
      <rPr>
        <sz val="12"/>
        <color indexed="8"/>
        <rFont val="Times New Roman"/>
        <charset val="134"/>
      </rPr>
      <t xml:space="preserve">    13.</t>
    </r>
    <r>
      <rPr>
        <sz val="12"/>
        <color indexed="8"/>
        <rFont val="宋体"/>
        <charset val="134"/>
      </rPr>
      <t>会议费</t>
    </r>
  </si>
  <si>
    <r>
      <rPr>
        <sz val="12"/>
        <color indexed="8"/>
        <rFont val="Times New Roman"/>
        <charset val="134"/>
      </rPr>
      <t xml:space="preserve">    14.</t>
    </r>
    <r>
      <rPr>
        <sz val="12"/>
        <color indexed="8"/>
        <rFont val="宋体"/>
        <charset val="134"/>
      </rPr>
      <t>培训费</t>
    </r>
  </si>
  <si>
    <r>
      <rPr>
        <sz val="10"/>
        <color rgb="FF000000"/>
        <rFont val="Calibri"/>
        <charset val="134"/>
      </rPr>
      <t xml:space="preserve">      ①</t>
    </r>
    <r>
      <rPr>
        <sz val="10"/>
        <color rgb="FF000000"/>
        <rFont val="宋体"/>
        <charset val="134"/>
      </rPr>
      <t>教学交流</t>
    </r>
  </si>
  <si>
    <r>
      <rPr>
        <sz val="10"/>
        <color rgb="FF000000"/>
        <rFont val="Calibri"/>
        <charset val="134"/>
      </rPr>
      <t xml:space="preserve">      ②</t>
    </r>
    <r>
      <rPr>
        <sz val="10"/>
        <color rgb="FF000000"/>
        <rFont val="宋体"/>
        <charset val="134"/>
      </rPr>
      <t>其他教育培训</t>
    </r>
  </si>
  <si>
    <r>
      <rPr>
        <sz val="12"/>
        <color indexed="8"/>
        <rFont val="Times New Roman"/>
        <charset val="134"/>
      </rPr>
      <t xml:space="preserve">    15.</t>
    </r>
    <r>
      <rPr>
        <sz val="12"/>
        <color indexed="8"/>
        <rFont val="宋体"/>
        <charset val="134"/>
      </rPr>
      <t>公务接待费</t>
    </r>
  </si>
  <si>
    <r>
      <rPr>
        <sz val="12"/>
        <color indexed="8"/>
        <rFont val="Times New Roman"/>
        <charset val="134"/>
      </rPr>
      <t xml:space="preserve">    16.</t>
    </r>
    <r>
      <rPr>
        <sz val="12"/>
        <color indexed="8"/>
        <rFont val="宋体"/>
        <charset val="134"/>
      </rPr>
      <t>专用材料费</t>
    </r>
  </si>
  <si>
    <r>
      <rPr>
        <sz val="12"/>
        <color indexed="8"/>
        <rFont val="Times New Roman"/>
        <charset val="134"/>
      </rPr>
      <t xml:space="preserve">    17.</t>
    </r>
    <r>
      <rPr>
        <sz val="12"/>
        <color indexed="8"/>
        <rFont val="宋体"/>
        <charset val="134"/>
      </rPr>
      <t>劳务费</t>
    </r>
  </si>
  <si>
    <r>
      <rPr>
        <sz val="12"/>
        <color indexed="8"/>
        <rFont val="Times New Roman"/>
        <charset val="134"/>
      </rPr>
      <t xml:space="preserve">    18.</t>
    </r>
    <r>
      <rPr>
        <sz val="12"/>
        <color indexed="8"/>
        <rFont val="宋体"/>
        <charset val="134"/>
      </rPr>
      <t>委托业务费</t>
    </r>
  </si>
  <si>
    <r>
      <rPr>
        <sz val="12"/>
        <color indexed="8"/>
        <rFont val="Times New Roman"/>
        <charset val="134"/>
      </rPr>
      <t xml:space="preserve">    19.</t>
    </r>
    <r>
      <rPr>
        <sz val="12"/>
        <color indexed="8"/>
        <rFont val="宋体"/>
        <charset val="134"/>
      </rPr>
      <t>工会经费</t>
    </r>
  </si>
  <si>
    <r>
      <rPr>
        <sz val="12"/>
        <color indexed="8"/>
        <rFont val="Times New Roman"/>
        <charset val="134"/>
      </rPr>
      <t xml:space="preserve">    20.</t>
    </r>
    <r>
      <rPr>
        <sz val="12"/>
        <color indexed="8"/>
        <rFont val="宋体"/>
        <charset val="134"/>
      </rPr>
      <t>福利费</t>
    </r>
  </si>
  <si>
    <r>
      <rPr>
        <sz val="12"/>
        <color indexed="8"/>
        <rFont val="Times New Roman"/>
        <charset val="134"/>
      </rPr>
      <t xml:space="preserve">    21.</t>
    </r>
    <r>
      <rPr>
        <sz val="12"/>
        <color indexed="8"/>
        <rFont val="宋体"/>
        <charset val="134"/>
      </rPr>
      <t>车辆运行维护费</t>
    </r>
  </si>
  <si>
    <r>
      <rPr>
        <sz val="12"/>
        <color indexed="8"/>
        <rFont val="Times New Roman"/>
        <charset val="134"/>
      </rPr>
      <t xml:space="preserve">    22.</t>
    </r>
    <r>
      <rPr>
        <sz val="12"/>
        <color indexed="8"/>
        <rFont val="宋体"/>
        <charset val="134"/>
      </rPr>
      <t>其他交通费用</t>
    </r>
  </si>
  <si>
    <r>
      <rPr>
        <sz val="12"/>
        <color indexed="8"/>
        <rFont val="Times New Roman"/>
        <charset val="134"/>
      </rPr>
      <t xml:space="preserve">    23.</t>
    </r>
    <r>
      <rPr>
        <sz val="12"/>
        <color indexed="8"/>
        <rFont val="宋体"/>
        <charset val="134"/>
      </rPr>
      <t>其他费用</t>
    </r>
  </si>
  <si>
    <r>
      <rPr>
        <sz val="12"/>
        <color indexed="8"/>
        <rFont val="Times New Roman"/>
        <charset val="134"/>
      </rPr>
      <t xml:space="preserve">    24.</t>
    </r>
    <r>
      <rPr>
        <sz val="12"/>
        <color indexed="8"/>
        <rFont val="宋体"/>
        <charset val="134"/>
      </rPr>
      <t>其他商品和服务支出</t>
    </r>
  </si>
  <si>
    <r>
      <rPr>
        <b/>
        <sz val="12"/>
        <color indexed="8"/>
        <rFont val="宋体"/>
        <charset val="134"/>
      </rPr>
      <t>三、对个人和家庭的补助</t>
    </r>
  </si>
  <si>
    <r>
      <rPr>
        <sz val="12"/>
        <color indexed="8"/>
        <rFont val="Times New Roman"/>
        <charset val="134"/>
      </rPr>
      <t xml:space="preserve">    1.</t>
    </r>
    <r>
      <rPr>
        <sz val="12"/>
        <color indexed="8"/>
        <rFont val="宋体"/>
        <charset val="134"/>
      </rPr>
      <t>离休费</t>
    </r>
  </si>
  <si>
    <r>
      <rPr>
        <sz val="12"/>
        <color indexed="8"/>
        <rFont val="Times New Roman"/>
        <charset val="134"/>
      </rPr>
      <t xml:space="preserve">    2.</t>
    </r>
    <r>
      <rPr>
        <sz val="12"/>
        <color indexed="8"/>
        <rFont val="宋体"/>
        <charset val="134"/>
      </rPr>
      <t>抚恤金</t>
    </r>
  </si>
  <si>
    <r>
      <rPr>
        <sz val="12"/>
        <color indexed="8"/>
        <rFont val="Times New Roman"/>
        <charset val="134"/>
      </rPr>
      <t xml:space="preserve">    3.</t>
    </r>
    <r>
      <rPr>
        <sz val="12"/>
        <color indexed="8"/>
        <rFont val="宋体"/>
        <charset val="134"/>
      </rPr>
      <t>生活补助</t>
    </r>
  </si>
  <si>
    <r>
      <rPr>
        <sz val="12"/>
        <color indexed="8"/>
        <rFont val="Times New Roman"/>
        <charset val="134"/>
      </rPr>
      <t xml:space="preserve">    4.</t>
    </r>
    <r>
      <rPr>
        <sz val="12"/>
        <color indexed="8"/>
        <rFont val="宋体"/>
        <charset val="134"/>
      </rPr>
      <t>医疗费补助</t>
    </r>
  </si>
  <si>
    <r>
      <rPr>
        <sz val="12"/>
        <color indexed="8"/>
        <rFont val="Times New Roman"/>
        <charset val="134"/>
      </rPr>
      <t xml:space="preserve">    5.</t>
    </r>
    <r>
      <rPr>
        <sz val="12"/>
        <color indexed="8"/>
        <rFont val="宋体"/>
        <charset val="134"/>
      </rPr>
      <t>助学金</t>
    </r>
  </si>
  <si>
    <r>
      <rPr>
        <sz val="12"/>
        <color indexed="8"/>
        <rFont val="Times New Roman"/>
        <charset val="134"/>
      </rPr>
      <t xml:space="preserve">    6.</t>
    </r>
    <r>
      <rPr>
        <sz val="12"/>
        <color indexed="8"/>
        <rFont val="宋体"/>
        <charset val="134"/>
      </rPr>
      <t>其他对个人和家庭的补助支出</t>
    </r>
  </si>
  <si>
    <r>
      <rPr>
        <b/>
        <sz val="12"/>
        <rFont val="宋体"/>
        <charset val="134"/>
      </rPr>
      <t>四、固定资产折旧（元）</t>
    </r>
  </si>
  <si>
    <r>
      <rPr>
        <sz val="12"/>
        <color indexed="8"/>
        <rFont val="Times New Roman"/>
        <charset val="134"/>
      </rPr>
      <t xml:space="preserve">    5.</t>
    </r>
    <r>
      <rPr>
        <sz val="12"/>
        <color indexed="8"/>
        <rFont val="宋体"/>
        <charset val="134"/>
      </rPr>
      <t>其他固定资产</t>
    </r>
  </si>
  <si>
    <r>
      <rPr>
        <b/>
        <sz val="12"/>
        <rFont val="宋体"/>
        <charset val="134"/>
      </rPr>
      <t>五、无形资产摊销</t>
    </r>
  </si>
  <si>
    <r>
      <rPr>
        <b/>
        <sz val="12"/>
        <rFont val="宋体"/>
        <charset val="134"/>
      </rPr>
      <t>六、财务费用</t>
    </r>
  </si>
  <si>
    <r>
      <rPr>
        <sz val="12"/>
        <rFont val="Times New Roman"/>
        <charset val="134"/>
      </rPr>
      <t xml:space="preserve">    1.</t>
    </r>
    <r>
      <rPr>
        <sz val="12"/>
        <rFont val="宋体"/>
        <charset val="134"/>
      </rPr>
      <t>利息支出</t>
    </r>
  </si>
  <si>
    <r>
      <rPr>
        <sz val="12"/>
        <rFont val="Times New Roman"/>
        <charset val="134"/>
      </rPr>
      <t xml:space="preserve">    2.</t>
    </r>
    <r>
      <rPr>
        <sz val="12"/>
        <rFont val="宋体"/>
        <charset val="134"/>
      </rPr>
      <t>利息收入</t>
    </r>
  </si>
  <si>
    <r>
      <rPr>
        <sz val="12"/>
        <rFont val="Times New Roman"/>
        <charset val="134"/>
      </rPr>
      <t xml:space="preserve">    3.</t>
    </r>
    <r>
      <rPr>
        <sz val="12"/>
        <rFont val="宋体"/>
        <charset val="134"/>
      </rPr>
      <t>手续费</t>
    </r>
  </si>
  <si>
    <r>
      <rPr>
        <b/>
        <sz val="12"/>
        <rFont val="宋体"/>
        <charset val="134"/>
      </rPr>
      <t>七、学校总支出</t>
    </r>
  </si>
  <si>
    <r>
      <rPr>
        <sz val="16"/>
        <rFont val="黑体"/>
        <charset val="134"/>
      </rPr>
      <t>表</t>
    </r>
    <r>
      <rPr>
        <sz val="16"/>
        <rFont val="Times New Roman"/>
        <charset val="134"/>
      </rPr>
      <t>4</t>
    </r>
  </si>
  <si>
    <t>哈弗光明学校教育培养成本核定表</t>
  </si>
  <si>
    <t>项目　</t>
  </si>
  <si>
    <r>
      <rPr>
        <b/>
        <sz val="12"/>
        <rFont val="Times New Roman"/>
        <charset val="134"/>
      </rPr>
      <t>2019</t>
    </r>
    <r>
      <rPr>
        <b/>
        <sz val="12"/>
        <rFont val="宋体"/>
        <charset val="134"/>
      </rPr>
      <t>年</t>
    </r>
  </si>
  <si>
    <r>
      <rPr>
        <b/>
        <sz val="12"/>
        <rFont val="宋体"/>
        <charset val="134"/>
      </rPr>
      <t>一、学校基本情况</t>
    </r>
    <r>
      <rPr>
        <b/>
        <sz val="12"/>
        <rFont val="Times New Roman"/>
        <charset val="134"/>
      </rPr>
      <t xml:space="preserve"> </t>
    </r>
  </si>
  <si>
    <r>
      <rPr>
        <sz val="12"/>
        <rFont val="Times New Roman"/>
        <charset val="134"/>
      </rPr>
      <t xml:space="preserve">    (</t>
    </r>
    <r>
      <rPr>
        <sz val="12"/>
        <rFont val="宋体"/>
        <charset val="134"/>
      </rPr>
      <t>一</t>
    </r>
    <r>
      <rPr>
        <sz val="12"/>
        <rFont val="Times New Roman"/>
        <charset val="134"/>
      </rPr>
      <t xml:space="preserve">) </t>
    </r>
    <r>
      <rPr>
        <sz val="12"/>
        <rFont val="宋体"/>
        <charset val="134"/>
      </rPr>
      <t>标准学生人数</t>
    </r>
    <r>
      <rPr>
        <sz val="12"/>
        <rFont val="Times New Roman"/>
        <charset val="134"/>
      </rPr>
      <t>(</t>
    </r>
    <r>
      <rPr>
        <sz val="12"/>
        <rFont val="宋体"/>
        <charset val="134"/>
      </rPr>
      <t>人</t>
    </r>
    <r>
      <rPr>
        <sz val="12"/>
        <rFont val="Times New Roman"/>
        <charset val="134"/>
      </rPr>
      <t>)</t>
    </r>
  </si>
  <si>
    <r>
      <rPr>
        <sz val="12"/>
        <rFont val="Times New Roman"/>
        <charset val="134"/>
      </rPr>
      <t xml:space="preserve">    (</t>
    </r>
    <r>
      <rPr>
        <sz val="12"/>
        <rFont val="宋体"/>
        <charset val="134"/>
      </rPr>
      <t>二</t>
    </r>
    <r>
      <rPr>
        <sz val="12"/>
        <rFont val="Times New Roman"/>
        <charset val="134"/>
      </rPr>
      <t>)</t>
    </r>
    <r>
      <rPr>
        <sz val="12"/>
        <rFont val="宋体"/>
        <charset val="134"/>
      </rPr>
      <t>教职工总数</t>
    </r>
    <r>
      <rPr>
        <sz val="12"/>
        <rFont val="Times New Roman"/>
        <charset val="134"/>
      </rPr>
      <t>(</t>
    </r>
    <r>
      <rPr>
        <sz val="12"/>
        <rFont val="宋体"/>
        <charset val="134"/>
      </rPr>
      <t>人</t>
    </r>
    <r>
      <rPr>
        <sz val="12"/>
        <rFont val="Times New Roman"/>
        <charset val="134"/>
      </rPr>
      <t xml:space="preserve">) </t>
    </r>
    <r>
      <rPr>
        <sz val="12"/>
        <rFont val="宋体"/>
        <charset val="134"/>
      </rPr>
      <t>　　</t>
    </r>
    <r>
      <rPr>
        <sz val="12"/>
        <rFont val="Times New Roman"/>
        <charset val="134"/>
      </rPr>
      <t xml:space="preserve"> </t>
    </r>
  </si>
  <si>
    <t>二、行政人员比例</t>
  </si>
  <si>
    <r>
      <rPr>
        <sz val="12"/>
        <rFont val="宋体"/>
        <charset val="134"/>
      </rPr>
      <t>行政管理人员占在职教职工总数的比重</t>
    </r>
    <r>
      <rPr>
        <sz val="12"/>
        <rFont val="Times New Roman"/>
        <charset val="134"/>
      </rPr>
      <t xml:space="preserve"> (%)</t>
    </r>
  </si>
  <si>
    <t>三、师生比</t>
  </si>
  <si>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小学师生比</t>
    </r>
  </si>
  <si>
    <t>1:20.6</t>
  </si>
  <si>
    <t>1:19.28</t>
  </si>
  <si>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初中师生比</t>
    </r>
  </si>
  <si>
    <t>1:13.4</t>
  </si>
  <si>
    <t>1:13.5</t>
  </si>
  <si>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高中师生比</t>
    </r>
  </si>
  <si>
    <r>
      <rPr>
        <b/>
        <sz val="12"/>
        <rFont val="宋体"/>
        <charset val="134"/>
      </rPr>
      <t>四、教育培养总成本</t>
    </r>
    <r>
      <rPr>
        <b/>
        <sz val="12"/>
        <rFont val="Times New Roman"/>
        <charset val="134"/>
      </rPr>
      <t>(</t>
    </r>
    <r>
      <rPr>
        <b/>
        <sz val="12"/>
        <rFont val="宋体"/>
        <charset val="134"/>
      </rPr>
      <t>元</t>
    </r>
    <r>
      <rPr>
        <b/>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</si>
  <si>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工资福利支出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</si>
  <si>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商品和服务支出</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</si>
  <si>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对个人家庭补助支出　　</t>
    </r>
    <r>
      <rPr>
        <sz val="12"/>
        <rFont val="Times New Roman"/>
        <charset val="134"/>
      </rPr>
      <t xml:space="preserve"> </t>
    </r>
    <r>
      <rPr>
        <sz val="12"/>
        <rFont val="宋体"/>
        <charset val="134"/>
      </rPr>
      <t>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</si>
  <si>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四</t>
    </r>
    <r>
      <rPr>
        <sz val="12"/>
        <rFont val="Times New Roman"/>
        <charset val="134"/>
      </rPr>
      <t>)</t>
    </r>
    <r>
      <rPr>
        <sz val="12"/>
        <rFont val="宋体"/>
        <charset val="134"/>
      </rPr>
      <t>固定资产折旧</t>
    </r>
  </si>
  <si>
    <r>
      <rPr>
        <sz val="12"/>
        <rFont val="Times New Roman"/>
        <charset val="134"/>
      </rPr>
      <t xml:space="preserve">       </t>
    </r>
    <r>
      <rPr>
        <sz val="12"/>
        <rFont val="宋体"/>
        <charset val="134"/>
      </rPr>
      <t>（五）无形资产摊销</t>
    </r>
  </si>
  <si>
    <r>
      <rPr>
        <sz val="12"/>
        <rFont val="Times New Roman"/>
        <charset val="134"/>
      </rPr>
      <t xml:space="preserve">       </t>
    </r>
    <r>
      <rPr>
        <sz val="12"/>
        <rFont val="宋体"/>
        <charset val="134"/>
      </rPr>
      <t>（六）财务费用</t>
    </r>
  </si>
  <si>
    <t>五、应冲减成本的收入（元）</t>
  </si>
  <si>
    <t>六、核定教育培养总成本（元）</t>
  </si>
  <si>
    <r>
      <rPr>
        <b/>
        <sz val="12"/>
        <rFont val="宋体"/>
        <charset val="134"/>
      </rPr>
      <t>七、生均教育培养成本</t>
    </r>
    <r>
      <rPr>
        <b/>
        <sz val="12"/>
        <rFont val="Times New Roman"/>
        <charset val="134"/>
      </rPr>
      <t>(</t>
    </r>
    <r>
      <rPr>
        <b/>
        <sz val="12"/>
        <rFont val="宋体"/>
        <charset val="134"/>
      </rPr>
      <t>元／生</t>
    </r>
    <r>
      <rPr>
        <b/>
        <sz val="12"/>
        <rFont val="Times New Roman"/>
        <charset val="134"/>
      </rPr>
      <t>·</t>
    </r>
    <r>
      <rPr>
        <b/>
        <sz val="12"/>
        <rFont val="宋体"/>
        <charset val="134"/>
      </rPr>
      <t>年</t>
    </r>
    <r>
      <rPr>
        <b/>
        <sz val="12"/>
        <rFont val="Times New Roman"/>
        <charset val="134"/>
      </rPr>
      <t xml:space="preserve">) </t>
    </r>
  </si>
  <si>
    <r>
      <rPr>
        <sz val="12"/>
        <rFont val="Times New Roman"/>
        <charset val="134"/>
      </rPr>
      <t xml:space="preserve">    </t>
    </r>
    <r>
      <rPr>
        <sz val="12"/>
        <rFont val="宋体"/>
        <charset val="134"/>
      </rPr>
      <t>小学生均教育培养成本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</si>
  <si>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初中生均教育培养成本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</si>
  <si>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高中生均教育培养成本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</si>
  <si>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t>哈弗光明学校学生人数核定表</t>
  </si>
  <si>
    <r>
      <rPr>
        <b/>
        <sz val="12"/>
        <color indexed="8"/>
        <rFont val="宋体"/>
        <charset val="134"/>
      </rPr>
      <t>学部</t>
    </r>
  </si>
  <si>
    <r>
      <rPr>
        <b/>
        <sz val="12"/>
        <color indexed="8"/>
        <rFont val="宋体"/>
        <charset val="134"/>
      </rPr>
      <t>班级</t>
    </r>
  </si>
  <si>
    <r>
      <rPr>
        <b/>
        <sz val="12"/>
        <color indexed="8"/>
        <rFont val="宋体"/>
        <charset val="134"/>
      </rPr>
      <t>上半年学生人数</t>
    </r>
  </si>
  <si>
    <r>
      <rPr>
        <b/>
        <sz val="12"/>
        <color indexed="8"/>
        <rFont val="宋体"/>
        <charset val="134"/>
      </rPr>
      <t>下半年学生人数</t>
    </r>
  </si>
  <si>
    <r>
      <rPr>
        <b/>
        <sz val="12"/>
        <color indexed="8"/>
        <rFont val="宋体"/>
        <charset val="134"/>
      </rPr>
      <t>核定数</t>
    </r>
  </si>
  <si>
    <r>
      <rPr>
        <sz val="12"/>
        <rFont val="宋体"/>
        <charset val="134"/>
      </rPr>
      <t>小学部</t>
    </r>
  </si>
  <si>
    <t>14+19</t>
  </si>
  <si>
    <r>
      <rPr>
        <sz val="12"/>
        <rFont val="宋体"/>
        <charset val="134"/>
      </rPr>
      <t>小计</t>
    </r>
  </si>
  <si>
    <r>
      <rPr>
        <sz val="12"/>
        <rFont val="宋体"/>
        <charset val="134"/>
      </rPr>
      <t>初中部</t>
    </r>
  </si>
  <si>
    <t>8+15</t>
  </si>
  <si>
    <r>
      <rPr>
        <b/>
        <sz val="12"/>
        <rFont val="宋体"/>
        <charset val="134"/>
      </rPr>
      <t>标准学生人数</t>
    </r>
  </si>
  <si>
    <t>需要说明的事项：九年一贯制学校标准学生人数=初中生×0.8+小学生×0.56</t>
  </si>
  <si>
    <r>
      <rPr>
        <sz val="11"/>
        <color theme="1"/>
        <rFont val="宋体"/>
        <charset val="134"/>
        <scheme val="minor"/>
      </rPr>
      <t>2</t>
    </r>
    <r>
      <rPr>
        <sz val="11"/>
        <color theme="1"/>
        <rFont val="宋体"/>
        <charset val="134"/>
        <scheme val="minor"/>
      </rPr>
      <t>021年</t>
    </r>
  </si>
  <si>
    <t>哈弗光明学校教职工人数核定表</t>
  </si>
  <si>
    <r>
      <rPr>
        <b/>
        <sz val="12"/>
        <color indexed="8"/>
        <rFont val="宋体"/>
        <charset val="134"/>
      </rPr>
      <t>项目</t>
    </r>
  </si>
  <si>
    <t>2020上半年人数</t>
  </si>
  <si>
    <t>2020下半年人数</t>
  </si>
  <si>
    <r>
      <rPr>
        <b/>
        <sz val="12"/>
        <color indexed="8"/>
        <rFont val="宋体"/>
        <charset val="134"/>
      </rPr>
      <t>核算数</t>
    </r>
  </si>
  <si>
    <r>
      <rPr>
        <b/>
        <sz val="12"/>
        <color indexed="8"/>
        <rFont val="宋体"/>
        <charset val="134"/>
      </rPr>
      <t>限额数</t>
    </r>
  </si>
  <si>
    <r>
      <rPr>
        <b/>
        <sz val="12"/>
        <color indexed="8"/>
        <rFont val="宋体"/>
        <charset val="134"/>
      </rPr>
      <t>核减数</t>
    </r>
  </si>
  <si>
    <r>
      <rPr>
        <b/>
        <sz val="12"/>
        <color indexed="8"/>
        <rFont val="宋体"/>
        <charset val="134"/>
      </rPr>
      <t>教职工人数</t>
    </r>
  </si>
  <si>
    <t>（一）在职教职工人数</t>
  </si>
  <si>
    <t>38（含行政人员7人）</t>
  </si>
  <si>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</si>
  <si>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</si>
  <si>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</si>
  <si>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2021上半年人数</t>
  </si>
  <si>
    <t>2021下半年人数</t>
  </si>
  <si>
    <r>
      <rPr>
        <sz val="12"/>
        <rFont val="Times New Roman"/>
        <charset val="134"/>
      </rPr>
      <t>54(</t>
    </r>
    <r>
      <rPr>
        <sz val="12"/>
        <rFont val="宋体"/>
        <charset val="134"/>
      </rPr>
      <t>含行政人员</t>
    </r>
    <r>
      <rPr>
        <sz val="12"/>
        <rFont val="Times New Roman"/>
        <charset val="134"/>
      </rPr>
      <t>7</t>
    </r>
    <r>
      <rPr>
        <sz val="12"/>
        <rFont val="宋体"/>
        <charset val="134"/>
      </rPr>
      <t>人</t>
    </r>
    <r>
      <rPr>
        <sz val="12"/>
        <rFont val="Times New Roman"/>
        <charset val="134"/>
      </rPr>
      <t>)</t>
    </r>
  </si>
  <si>
    <r>
      <rPr>
        <sz val="12"/>
        <rFont val="Times New Roman"/>
        <charset val="134"/>
      </rPr>
      <t>89(</t>
    </r>
    <r>
      <rPr>
        <sz val="12"/>
        <rFont val="宋体"/>
        <charset val="134"/>
      </rPr>
      <t>含行政人员</t>
    </r>
    <r>
      <rPr>
        <sz val="12"/>
        <rFont val="Times New Roman"/>
        <charset val="134"/>
      </rPr>
      <t>7</t>
    </r>
    <r>
      <rPr>
        <sz val="12"/>
        <rFont val="宋体"/>
        <charset val="134"/>
      </rPr>
      <t>人</t>
    </r>
    <r>
      <rPr>
        <sz val="12"/>
        <rFont val="Times New Roman"/>
        <charset val="134"/>
      </rPr>
      <t>)</t>
    </r>
  </si>
  <si>
    <t>哈弗光明学校职工薪酬核定表</t>
  </si>
  <si>
    <r>
      <rPr>
        <b/>
        <sz val="12"/>
        <color theme="1"/>
        <rFont val="Times New Roman"/>
        <charset val="134"/>
      </rPr>
      <t>2020</t>
    </r>
    <r>
      <rPr>
        <b/>
        <sz val="12"/>
        <color indexed="8"/>
        <rFont val="宋体"/>
        <charset val="134"/>
      </rPr>
      <t>年上报数</t>
    </r>
  </si>
  <si>
    <r>
      <rPr>
        <b/>
        <sz val="12"/>
        <color indexed="8"/>
        <rFont val="宋体"/>
        <charset val="134"/>
      </rPr>
      <t>最高限额</t>
    </r>
  </si>
  <si>
    <r>
      <rPr>
        <b/>
        <sz val="12"/>
        <color theme="1"/>
        <rFont val="Times New Roman"/>
        <charset val="134"/>
      </rPr>
      <t>2020</t>
    </r>
    <r>
      <rPr>
        <b/>
        <sz val="12"/>
        <color indexed="8"/>
        <rFont val="宋体"/>
        <charset val="134"/>
      </rPr>
      <t>年核减数</t>
    </r>
  </si>
  <si>
    <r>
      <rPr>
        <b/>
        <sz val="12"/>
        <color indexed="8"/>
        <rFont val="宋体"/>
        <charset val="134"/>
      </rPr>
      <t>最低限额</t>
    </r>
  </si>
  <si>
    <t>2020年核增数</t>
  </si>
  <si>
    <t>比列</t>
  </si>
  <si>
    <r>
      <rPr>
        <sz val="12"/>
        <rFont val="宋体"/>
        <charset val="134"/>
      </rPr>
      <t>职工薪酬</t>
    </r>
  </si>
  <si>
    <r>
      <rPr>
        <sz val="12"/>
        <rFont val="宋体"/>
        <charset val="134"/>
      </rPr>
      <t>职工福利费</t>
    </r>
  </si>
  <si>
    <r>
      <rPr>
        <sz val="12"/>
        <rFont val="宋体"/>
        <charset val="134"/>
      </rPr>
      <t>社会保障费</t>
    </r>
    <r>
      <rPr>
        <sz val="12"/>
        <rFont val="Times New Roman"/>
        <charset val="134"/>
      </rPr>
      <t>(</t>
    </r>
    <r>
      <rPr>
        <sz val="12"/>
        <rFont val="宋体"/>
        <charset val="134"/>
      </rPr>
      <t>五险</t>
    </r>
    <r>
      <rPr>
        <sz val="12"/>
        <rFont val="Times New Roman"/>
        <charset val="134"/>
      </rPr>
      <t>)</t>
    </r>
  </si>
  <si>
    <r>
      <rPr>
        <sz val="12"/>
        <rFont val="宋体"/>
        <charset val="134"/>
      </rPr>
      <t>企业年金</t>
    </r>
  </si>
  <si>
    <t>补充医疗保险</t>
  </si>
  <si>
    <r>
      <rPr>
        <sz val="12"/>
        <rFont val="宋体"/>
        <charset val="134"/>
      </rPr>
      <t>住房公积金</t>
    </r>
  </si>
  <si>
    <r>
      <rPr>
        <sz val="12"/>
        <rFont val="宋体"/>
        <charset val="134"/>
      </rPr>
      <t>工会经费</t>
    </r>
  </si>
  <si>
    <r>
      <rPr>
        <sz val="12"/>
        <rFont val="宋体"/>
        <charset val="134"/>
      </rPr>
      <t>职工教育经费</t>
    </r>
  </si>
  <si>
    <t>其他</t>
  </si>
  <si>
    <r>
      <rPr>
        <b/>
        <sz val="12"/>
        <color theme="1"/>
        <rFont val="Times New Roman"/>
        <charset val="134"/>
      </rPr>
      <t>2021</t>
    </r>
    <r>
      <rPr>
        <b/>
        <sz val="12"/>
        <color indexed="8"/>
        <rFont val="宋体"/>
        <charset val="134"/>
      </rPr>
      <t>年上报数</t>
    </r>
  </si>
  <si>
    <r>
      <rPr>
        <b/>
        <sz val="12"/>
        <color theme="1"/>
        <rFont val="Times New Roman"/>
        <charset val="134"/>
      </rPr>
      <t>2021</t>
    </r>
    <r>
      <rPr>
        <b/>
        <sz val="12"/>
        <color indexed="8"/>
        <rFont val="宋体"/>
        <charset val="134"/>
      </rPr>
      <t>年核减数</t>
    </r>
  </si>
  <si>
    <t>2021年核增数</t>
  </si>
  <si>
    <t>学校固定资产折旧计算表</t>
  </si>
  <si>
    <t>哈弗光明学校固定资产折旧核定表</t>
  </si>
  <si>
    <r>
      <rPr>
        <b/>
        <sz val="12"/>
        <color indexed="8"/>
        <rFont val="宋体"/>
        <charset val="134"/>
      </rPr>
      <t>项</t>
    </r>
    <r>
      <rPr>
        <b/>
        <sz val="12"/>
        <color indexed="8"/>
        <rFont val="Times New Roman"/>
        <charset val="134"/>
      </rPr>
      <t xml:space="preserve"> </t>
    </r>
    <r>
      <rPr>
        <b/>
        <sz val="12"/>
        <color indexed="8"/>
        <rFont val="宋体"/>
        <charset val="134"/>
      </rPr>
      <t>目</t>
    </r>
  </si>
  <si>
    <r>
      <rPr>
        <b/>
        <sz val="12"/>
        <rFont val="宋体"/>
        <charset val="134"/>
      </rPr>
      <t>原值</t>
    </r>
  </si>
  <si>
    <r>
      <rPr>
        <b/>
        <sz val="12"/>
        <rFont val="宋体"/>
        <charset val="134"/>
      </rPr>
      <t>折旧年限</t>
    </r>
  </si>
  <si>
    <r>
      <rPr>
        <b/>
        <sz val="12"/>
        <rFont val="宋体"/>
        <charset val="134"/>
      </rPr>
      <t>残值率</t>
    </r>
  </si>
  <si>
    <r>
      <rPr>
        <b/>
        <sz val="12"/>
        <rFont val="宋体"/>
        <charset val="134"/>
      </rPr>
      <t>年折旧额</t>
    </r>
  </si>
  <si>
    <t>分摊说明</t>
  </si>
  <si>
    <r>
      <rPr>
        <b/>
        <sz val="12"/>
        <rFont val="宋体"/>
        <charset val="134"/>
      </rPr>
      <t>固定资产年末总值（元）</t>
    </r>
  </si>
  <si>
    <r>
      <rPr>
        <sz val="12"/>
        <color theme="1"/>
        <rFont val="宋体"/>
        <charset val="134"/>
        <scheme val="minor"/>
      </rPr>
      <t>根据该校实际标准人数为713，没有达到设计办学规模的人数，故固定需要根据办学规模来分摊，调查该校设计规模为1600人，分摊系数为713/1600=0.446。分摊金额为：3865881.99×0.446=1724183.37元。学费收入、住宿费收入占总事业收入的比列来分摊其计入学费和住宿费的固定资产费用。</t>
    </r>
    <r>
      <rPr>
        <b/>
        <sz val="12"/>
        <color theme="1"/>
        <rFont val="宋体"/>
        <charset val="134"/>
        <scheme val="minor"/>
      </rPr>
      <t>学费占用固定资产费用为1724183.37×0.634=1093132.26元。住宿费占用固定资产费用为1724183.37×0.157=270696.73元。</t>
    </r>
  </si>
  <si>
    <r>
      <rPr>
        <b/>
        <sz val="12"/>
        <rFont val="宋体"/>
        <charset val="134"/>
      </rPr>
      <t>一、房屋及构筑物</t>
    </r>
  </si>
  <si>
    <r>
      <rPr>
        <sz val="12"/>
        <color rgb="FF000000"/>
        <rFont val="Times New Roman"/>
        <charset val="134"/>
      </rPr>
      <t>1.</t>
    </r>
    <r>
      <rPr>
        <sz val="12"/>
        <color indexed="8"/>
        <rFont val="宋体"/>
        <charset val="134"/>
      </rPr>
      <t>房屋</t>
    </r>
  </si>
  <si>
    <r>
      <rPr>
        <sz val="12"/>
        <color rgb="FF000000"/>
        <rFont val="Times New Roman"/>
        <charset val="134"/>
      </rPr>
      <t>2.</t>
    </r>
    <r>
      <rPr>
        <sz val="12"/>
        <color indexed="8"/>
        <rFont val="宋体"/>
        <charset val="134"/>
      </rPr>
      <t>简易房</t>
    </r>
  </si>
  <si>
    <r>
      <rPr>
        <sz val="12"/>
        <color rgb="FF000000"/>
        <rFont val="Times New Roman"/>
        <charset val="134"/>
      </rPr>
      <t>3.</t>
    </r>
    <r>
      <rPr>
        <sz val="12"/>
        <color indexed="8"/>
        <rFont val="宋体"/>
        <charset val="134"/>
      </rPr>
      <t>房屋附属设施</t>
    </r>
  </si>
  <si>
    <r>
      <rPr>
        <sz val="12"/>
        <color rgb="FF000000"/>
        <rFont val="Times New Roman"/>
        <charset val="134"/>
      </rPr>
      <t>4.</t>
    </r>
    <r>
      <rPr>
        <sz val="12"/>
        <color indexed="8"/>
        <rFont val="宋体"/>
        <charset val="134"/>
      </rPr>
      <t>构筑物</t>
    </r>
  </si>
  <si>
    <r>
      <rPr>
        <b/>
        <sz val="12"/>
        <color indexed="8"/>
        <rFont val="宋体"/>
        <charset val="134"/>
      </rPr>
      <t>二、通用设备</t>
    </r>
  </si>
  <si>
    <r>
      <rPr>
        <sz val="12"/>
        <color rgb="FF000000"/>
        <rFont val="Times New Roman"/>
        <charset val="134"/>
      </rPr>
      <t>1.</t>
    </r>
    <r>
      <rPr>
        <sz val="12"/>
        <color indexed="8"/>
        <rFont val="宋体"/>
        <charset val="134"/>
      </rPr>
      <t>计算机设备</t>
    </r>
  </si>
  <si>
    <r>
      <rPr>
        <sz val="12"/>
        <color rgb="FF000000"/>
        <rFont val="Times New Roman"/>
        <charset val="134"/>
      </rPr>
      <t>2.</t>
    </r>
    <r>
      <rPr>
        <sz val="12"/>
        <color indexed="8"/>
        <rFont val="宋体"/>
        <charset val="134"/>
      </rPr>
      <t>办公设备</t>
    </r>
  </si>
  <si>
    <r>
      <rPr>
        <sz val="12"/>
        <color rgb="FF000000"/>
        <rFont val="Times New Roman"/>
        <charset val="134"/>
      </rPr>
      <t>3.</t>
    </r>
    <r>
      <rPr>
        <sz val="12"/>
        <color indexed="8"/>
        <rFont val="宋体"/>
        <charset val="134"/>
      </rPr>
      <t>车辆</t>
    </r>
  </si>
  <si>
    <r>
      <rPr>
        <sz val="12"/>
        <color rgb="FF000000"/>
        <rFont val="Times New Roman"/>
        <charset val="134"/>
      </rPr>
      <t>4.</t>
    </r>
    <r>
      <rPr>
        <sz val="12"/>
        <color indexed="8"/>
        <rFont val="宋体"/>
        <charset val="134"/>
      </rPr>
      <t>图书档案设备</t>
    </r>
  </si>
  <si>
    <r>
      <rPr>
        <sz val="12"/>
        <color rgb="FF000000"/>
        <rFont val="Times New Roman"/>
        <charset val="134"/>
      </rPr>
      <t>5.</t>
    </r>
    <r>
      <rPr>
        <sz val="12"/>
        <color indexed="8"/>
        <rFont val="宋体"/>
        <charset val="134"/>
      </rPr>
      <t>机械设备</t>
    </r>
  </si>
  <si>
    <r>
      <rPr>
        <sz val="12"/>
        <color rgb="FF000000"/>
        <rFont val="Times New Roman"/>
        <charset val="134"/>
      </rPr>
      <t>6.</t>
    </r>
    <r>
      <rPr>
        <sz val="12"/>
        <color indexed="8"/>
        <rFont val="宋体"/>
        <charset val="134"/>
      </rPr>
      <t>电气设备</t>
    </r>
  </si>
  <si>
    <r>
      <rPr>
        <sz val="12"/>
        <color rgb="FF000000"/>
        <rFont val="Times New Roman"/>
        <charset val="134"/>
      </rPr>
      <t>7.</t>
    </r>
    <r>
      <rPr>
        <sz val="12"/>
        <color indexed="8"/>
        <rFont val="宋体"/>
        <charset val="134"/>
      </rPr>
      <t>通信设备</t>
    </r>
  </si>
  <si>
    <r>
      <rPr>
        <sz val="12"/>
        <color rgb="FF000000"/>
        <rFont val="Times New Roman"/>
        <charset val="134"/>
      </rPr>
      <t>8.</t>
    </r>
    <r>
      <rPr>
        <sz val="12"/>
        <color indexed="8"/>
        <rFont val="宋体"/>
        <charset val="134"/>
      </rPr>
      <t>广播、电视、电影设备</t>
    </r>
  </si>
  <si>
    <r>
      <rPr>
        <sz val="12"/>
        <color rgb="FF000000"/>
        <rFont val="Times New Roman"/>
        <charset val="134"/>
      </rPr>
      <t>9.</t>
    </r>
    <r>
      <rPr>
        <sz val="12"/>
        <color indexed="8"/>
        <rFont val="宋体"/>
        <charset val="134"/>
      </rPr>
      <t>仪器仪表</t>
    </r>
  </si>
  <si>
    <r>
      <rPr>
        <sz val="12"/>
        <color rgb="FF000000"/>
        <rFont val="Times New Roman"/>
        <charset val="134"/>
      </rPr>
      <t>10.</t>
    </r>
    <r>
      <rPr>
        <sz val="12"/>
        <color indexed="8"/>
        <rFont val="宋体"/>
        <charset val="134"/>
      </rPr>
      <t>电子和通信测量设备、</t>
    </r>
  </si>
  <si>
    <r>
      <rPr>
        <sz val="12"/>
        <color rgb="FF000000"/>
        <rFont val="Times New Roman"/>
        <charset val="134"/>
      </rPr>
      <t>11.</t>
    </r>
    <r>
      <rPr>
        <sz val="12"/>
        <color indexed="8"/>
        <rFont val="宋体"/>
        <charset val="134"/>
      </rPr>
      <t>计量标准器具及量具、衡器</t>
    </r>
  </si>
  <si>
    <r>
      <rPr>
        <b/>
        <sz val="12"/>
        <color indexed="8"/>
        <rFont val="宋体"/>
        <charset val="134"/>
      </rPr>
      <t>三、专用设备</t>
    </r>
  </si>
  <si>
    <r>
      <rPr>
        <sz val="12"/>
        <color rgb="FF000000"/>
        <rFont val="Times New Roman"/>
        <charset val="134"/>
      </rPr>
      <t>1.</t>
    </r>
    <r>
      <rPr>
        <sz val="12"/>
        <color indexed="8"/>
        <rFont val="宋体"/>
        <charset val="134"/>
      </rPr>
      <t>专用仪器仪表</t>
    </r>
  </si>
  <si>
    <r>
      <rPr>
        <sz val="12"/>
        <color rgb="FF000000"/>
        <rFont val="Times New Roman"/>
        <charset val="134"/>
      </rPr>
      <t>2.</t>
    </r>
    <r>
      <rPr>
        <sz val="12"/>
        <color indexed="8"/>
        <rFont val="宋体"/>
        <charset val="134"/>
      </rPr>
      <t>文艺设备</t>
    </r>
  </si>
  <si>
    <r>
      <rPr>
        <sz val="12"/>
        <color rgb="FF000000"/>
        <rFont val="Times New Roman"/>
        <charset val="134"/>
      </rPr>
      <t>3.</t>
    </r>
    <r>
      <rPr>
        <sz val="12"/>
        <color indexed="8"/>
        <rFont val="宋体"/>
        <charset val="134"/>
      </rPr>
      <t>体育设备</t>
    </r>
  </si>
  <si>
    <r>
      <rPr>
        <sz val="12"/>
        <color rgb="FF000000"/>
        <rFont val="Times New Roman"/>
        <charset val="134"/>
      </rPr>
      <t>4.</t>
    </r>
    <r>
      <rPr>
        <sz val="12"/>
        <color indexed="8"/>
        <rFont val="宋体"/>
        <charset val="134"/>
      </rPr>
      <t>娱乐设备</t>
    </r>
  </si>
  <si>
    <r>
      <rPr>
        <sz val="12"/>
        <color rgb="FF000000"/>
        <rFont val="Times New Roman"/>
        <charset val="134"/>
      </rPr>
      <t>5.</t>
    </r>
    <r>
      <rPr>
        <sz val="12"/>
        <color indexed="8"/>
        <rFont val="宋体"/>
        <charset val="134"/>
      </rPr>
      <t>公安专用设备</t>
    </r>
  </si>
  <si>
    <r>
      <rPr>
        <sz val="12"/>
        <color rgb="FF000000"/>
        <rFont val="Times New Roman"/>
        <charset val="134"/>
      </rPr>
      <t>6.</t>
    </r>
    <r>
      <rPr>
        <sz val="12"/>
        <color indexed="8"/>
        <rFont val="宋体"/>
        <charset val="134"/>
      </rPr>
      <t>其他专用设备</t>
    </r>
  </si>
  <si>
    <r>
      <rPr>
        <b/>
        <sz val="12"/>
        <color indexed="8"/>
        <rFont val="宋体"/>
        <charset val="134"/>
      </rPr>
      <t>四、家具、用具及装具</t>
    </r>
  </si>
  <si>
    <r>
      <rPr>
        <sz val="12"/>
        <color rgb="FF000000"/>
        <rFont val="Times New Roman"/>
        <charset val="134"/>
      </rPr>
      <t>1.</t>
    </r>
    <r>
      <rPr>
        <sz val="12"/>
        <color indexed="8"/>
        <rFont val="宋体"/>
        <charset val="134"/>
      </rPr>
      <t>家具</t>
    </r>
  </si>
  <si>
    <r>
      <rPr>
        <sz val="12"/>
        <color indexed="8"/>
        <rFont val="宋体"/>
        <charset val="134"/>
      </rPr>
      <t>其中：学生用家具（教学用）</t>
    </r>
  </si>
  <si>
    <r>
      <rPr>
        <sz val="12"/>
        <color rgb="FF000000"/>
        <rFont val="Times New Roman"/>
        <charset val="134"/>
      </rPr>
      <t>2.</t>
    </r>
    <r>
      <rPr>
        <sz val="12"/>
        <color indexed="8"/>
        <rFont val="宋体"/>
        <charset val="134"/>
      </rPr>
      <t>用具和装具</t>
    </r>
  </si>
  <si>
    <r>
      <rPr>
        <sz val="12"/>
        <color rgb="FF000000"/>
        <rFont val="Times New Roman"/>
        <charset val="134"/>
      </rPr>
      <t>3.</t>
    </r>
    <r>
      <rPr>
        <sz val="12"/>
        <color rgb="FF000000"/>
        <rFont val="宋体"/>
        <charset val="134"/>
      </rPr>
      <t>生活设备</t>
    </r>
  </si>
  <si>
    <t>承 诺 书</t>
  </si>
  <si>
    <r>
      <rPr>
        <sz val="15"/>
        <color theme="1"/>
        <rFont val="Times New Roman"/>
        <charset val="134"/>
      </rPr>
      <t xml:space="preserve">        </t>
    </r>
    <r>
      <rPr>
        <sz val="15"/>
        <color theme="1"/>
        <rFont val="宋体"/>
        <charset val="134"/>
      </rPr>
      <t>根据《政府制定价格成本监审办法》（国家发展和改革委员会第</t>
    </r>
    <r>
      <rPr>
        <sz val="15"/>
        <color theme="1"/>
        <rFont val="Times New Roman"/>
        <charset val="134"/>
      </rPr>
      <t>8</t>
    </r>
    <r>
      <rPr>
        <sz val="15"/>
        <color theme="1"/>
        <rFont val="宋体"/>
        <charset val="134"/>
      </rPr>
      <t>号令）的要求，我校就湖南省民办中小学校教育培养定价成本监审所提供的成本费用资料及数据郑重承诺如下：</t>
    </r>
  </si>
  <si>
    <t xml:space="preserve">    一、提供的成本所需资料、数据是合法、真实、完整的；</t>
  </si>
  <si>
    <t xml:space="preserve">    二、如因我校提供的资料不合法、不真实、不完整引起的一切后果，由本校自行承担。</t>
  </si>
  <si>
    <r>
      <rPr>
        <sz val="15"/>
        <color theme="1"/>
        <rFont val="Times New Roman"/>
        <charset val="134"/>
      </rPr>
      <t xml:space="preserve">                                                    </t>
    </r>
    <r>
      <rPr>
        <sz val="15"/>
        <color theme="1"/>
        <rFont val="宋体"/>
        <charset val="134"/>
      </rPr>
      <t>财务负责人员（签字）：</t>
    </r>
  </si>
  <si>
    <t xml:space="preserve">                              法人代表（签字）：</t>
  </si>
  <si>
    <r>
      <rPr>
        <sz val="15"/>
        <color theme="1"/>
        <rFont val="Times New Roman"/>
        <charset val="134"/>
      </rPr>
      <t xml:space="preserve">                                   </t>
    </r>
    <r>
      <rPr>
        <sz val="15"/>
        <color theme="1"/>
        <rFont val="宋体"/>
        <charset val="134"/>
      </rPr>
      <t>年</t>
    </r>
    <r>
      <rPr>
        <sz val="15"/>
        <color theme="1"/>
        <rFont val="Times New Roman"/>
        <charset val="134"/>
      </rPr>
      <t xml:space="preserve">     </t>
    </r>
    <r>
      <rPr>
        <sz val="15"/>
        <color theme="1"/>
        <rFont val="宋体"/>
        <charset val="134"/>
      </rPr>
      <t>月</t>
    </r>
    <r>
      <rPr>
        <sz val="16"/>
        <color theme="1"/>
        <rFont val="Times New Roman"/>
        <charset val="134"/>
      </rPr>
      <t xml:space="preserve">     </t>
    </r>
    <r>
      <rPr>
        <sz val="16"/>
        <color theme="1"/>
        <rFont val="宋体"/>
        <charset val="134"/>
      </rPr>
      <t>日</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</si>
</sst>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_);[Red]\(0\)"/>
    <numFmt numFmtId="179" formatCode="#,##0.00_);[Red]\(#,##0.00\)"/>
    <numFmt numFmtId="180" formatCode="0.000_ "/>
  </numFmts>
  <fonts count="55">
    <font>
      <sz val="11"/>
      <color theme="1"/>
      <name val="宋体"/>
      <charset val="134"/>
      <scheme val="minor"/>
    </font>
    <font>
      <b/>
      <sz val="26"/>
      <color theme="1"/>
      <name val="方正黑体_GBK"/>
      <charset val="134"/>
    </font>
    <font>
      <sz val="15"/>
      <color theme="1"/>
      <name val="宋体"/>
      <charset val="134"/>
    </font>
    <font>
      <sz val="15"/>
      <color theme="1"/>
      <name val="Calibri"/>
      <charset val="134"/>
    </font>
    <font>
      <sz val="15"/>
      <color theme="1"/>
      <name val="Times New Roman"/>
      <charset val="134"/>
    </font>
    <font>
      <b/>
      <sz val="20"/>
      <color rgb="FF000000"/>
      <name val="方正小标宋简体"/>
      <charset val="134"/>
    </font>
    <font>
      <b/>
      <sz val="12"/>
      <color rgb="FF000000"/>
      <name val="Times New Roman"/>
      <charset val="134"/>
    </font>
    <font>
      <b/>
      <sz val="12"/>
      <name val="Times New Roman"/>
      <charset val="134"/>
    </font>
    <font>
      <sz val="12"/>
      <name val="Times New Roman"/>
      <charset val="134"/>
    </font>
    <font>
      <sz val="12"/>
      <color rgb="FF000000"/>
      <name val="Times New Roman"/>
      <charset val="134"/>
    </font>
    <font>
      <b/>
      <sz val="12"/>
      <color theme="1"/>
      <name val="宋体"/>
      <charset val="134"/>
      <scheme val="minor"/>
    </font>
    <font>
      <b/>
      <sz val="11"/>
      <color theme="1"/>
      <name val="宋体"/>
      <charset val="134"/>
      <scheme val="minor"/>
    </font>
    <font>
      <sz val="12"/>
      <color theme="1"/>
      <name val="宋体"/>
      <charset val="134"/>
      <scheme val="minor"/>
    </font>
    <font>
      <b/>
      <sz val="20"/>
      <name val="方正小标宋简体"/>
      <charset val="134"/>
    </font>
    <font>
      <sz val="12"/>
      <name val="宋体"/>
      <charset val="134"/>
    </font>
    <font>
      <b/>
      <sz val="12"/>
      <color theme="1"/>
      <name val="Times New Roman"/>
      <charset val="134"/>
    </font>
    <font>
      <b/>
      <sz val="12"/>
      <name val="宋体"/>
      <charset val="134"/>
    </font>
    <font>
      <b/>
      <sz val="12"/>
      <color rgb="FF000000"/>
      <name val="宋体"/>
      <charset val="134"/>
    </font>
    <font>
      <sz val="12"/>
      <color rgb="FF000000"/>
      <name val="宋体"/>
      <charset val="134"/>
    </font>
    <font>
      <sz val="11"/>
      <color theme="1"/>
      <name val="宋体"/>
      <charset val="134"/>
      <scheme val="minor"/>
    </font>
    <font>
      <sz val="16"/>
      <name val="Times New Roman"/>
      <charset val="134"/>
    </font>
    <font>
      <b/>
      <sz val="10"/>
      <name val="Times New Roman"/>
      <charset val="134"/>
    </font>
    <font>
      <sz val="12"/>
      <color indexed="8"/>
      <name val="Times New Roman"/>
      <charset val="134"/>
    </font>
    <font>
      <sz val="10"/>
      <color rgb="FF000000"/>
      <name val="Calibri"/>
      <charset val="134"/>
    </font>
    <font>
      <b/>
      <sz val="12"/>
      <color indexed="8"/>
      <name val="Times New Roman"/>
      <charset val="134"/>
    </font>
    <font>
      <sz val="16"/>
      <name val="黑体"/>
      <charset val="134"/>
    </font>
    <font>
      <sz val="10"/>
      <name val="Times New Roman"/>
      <charset val="134"/>
    </font>
    <font>
      <sz val="12"/>
      <color theme="1"/>
      <name val="宋体"/>
      <charset val="134"/>
    </font>
    <font>
      <sz val="16"/>
      <color rgb="FF000000"/>
      <name val="方正楷体简体"/>
      <charset val="134"/>
    </font>
    <font>
      <sz val="12"/>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6"/>
      <color theme="1"/>
      <name val="Times New Roman"/>
      <charset val="134"/>
    </font>
    <font>
      <sz val="16"/>
      <color theme="1"/>
      <name val="宋体"/>
      <charset val="134"/>
    </font>
    <font>
      <b/>
      <sz val="12"/>
      <color indexed="8"/>
      <name val="宋体"/>
      <charset val="134"/>
    </font>
    <font>
      <sz val="12"/>
      <color indexed="8"/>
      <name val="宋体"/>
      <charset val="134"/>
    </font>
    <font>
      <sz val="10"/>
      <color rgb="FF000000"/>
      <name val="宋体"/>
      <charset val="134"/>
    </font>
    <font>
      <sz val="16"/>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auto="1"/>
      </bottom>
      <diagonal/>
    </border>
    <border>
      <left/>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0" fillId="3" borderId="16"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7" applyNumberFormat="0" applyFill="0" applyAlignment="0" applyProtection="0">
      <alignment vertical="center"/>
    </xf>
    <xf numFmtId="0" fontId="36" fillId="0" borderId="17" applyNumberFormat="0" applyFill="0" applyAlignment="0" applyProtection="0">
      <alignment vertical="center"/>
    </xf>
    <xf numFmtId="0" fontId="37" fillId="0" borderId="18" applyNumberFormat="0" applyFill="0" applyAlignment="0" applyProtection="0">
      <alignment vertical="center"/>
    </xf>
    <xf numFmtId="0" fontId="37" fillId="0" borderId="0" applyNumberFormat="0" applyFill="0" applyBorder="0" applyAlignment="0" applyProtection="0">
      <alignment vertical="center"/>
    </xf>
    <xf numFmtId="0" fontId="38" fillId="4" borderId="19" applyNumberFormat="0" applyAlignment="0" applyProtection="0">
      <alignment vertical="center"/>
    </xf>
    <xf numFmtId="0" fontId="39" fillId="5" borderId="20" applyNumberFormat="0" applyAlignment="0" applyProtection="0">
      <alignment vertical="center"/>
    </xf>
    <xf numFmtId="0" fontId="40" fillId="5" borderId="19" applyNumberFormat="0" applyAlignment="0" applyProtection="0">
      <alignment vertical="center"/>
    </xf>
    <xf numFmtId="0" fontId="41" fillId="6" borderId="21" applyNumberFormat="0" applyAlignment="0" applyProtection="0">
      <alignment vertical="center"/>
    </xf>
    <xf numFmtId="0" fontId="42" fillId="0" borderId="22" applyNumberFormat="0" applyFill="0" applyAlignment="0" applyProtection="0">
      <alignment vertical="center"/>
    </xf>
    <xf numFmtId="0" fontId="43" fillId="0" borderId="23" applyNumberFormat="0" applyFill="0" applyAlignment="0" applyProtection="0">
      <alignment vertical="center"/>
    </xf>
    <xf numFmtId="0" fontId="44" fillId="7" borderId="0" applyNumberFormat="0" applyBorder="0" applyAlignment="0" applyProtection="0">
      <alignment vertical="center"/>
    </xf>
    <xf numFmtId="0" fontId="45" fillId="8" borderId="0" applyNumberFormat="0" applyBorder="0" applyAlignment="0" applyProtection="0">
      <alignment vertical="center"/>
    </xf>
    <xf numFmtId="0" fontId="46" fillId="9" borderId="0" applyNumberFormat="0" applyBorder="0" applyAlignment="0" applyProtection="0">
      <alignment vertical="center"/>
    </xf>
    <xf numFmtId="0" fontId="47" fillId="10" borderId="0" applyNumberFormat="0" applyBorder="0" applyAlignment="0" applyProtection="0">
      <alignment vertical="center"/>
    </xf>
    <xf numFmtId="0" fontId="48" fillId="11" borderId="0" applyNumberFormat="0" applyBorder="0" applyAlignment="0" applyProtection="0">
      <alignment vertical="center"/>
    </xf>
    <xf numFmtId="0" fontId="48" fillId="12" borderId="0" applyNumberFormat="0" applyBorder="0" applyAlignment="0" applyProtection="0">
      <alignment vertical="center"/>
    </xf>
    <xf numFmtId="0" fontId="47" fillId="13" borderId="0" applyNumberFormat="0" applyBorder="0" applyAlignment="0" applyProtection="0">
      <alignment vertical="center"/>
    </xf>
    <xf numFmtId="0" fontId="47" fillId="14" borderId="0" applyNumberFormat="0" applyBorder="0" applyAlignment="0" applyProtection="0">
      <alignment vertical="center"/>
    </xf>
    <xf numFmtId="0" fontId="48" fillId="15" borderId="0" applyNumberFormat="0" applyBorder="0" applyAlignment="0" applyProtection="0">
      <alignment vertical="center"/>
    </xf>
    <xf numFmtId="0" fontId="48" fillId="16" borderId="0" applyNumberFormat="0" applyBorder="0" applyAlignment="0" applyProtection="0">
      <alignment vertical="center"/>
    </xf>
    <xf numFmtId="0" fontId="47" fillId="17" borderId="0" applyNumberFormat="0" applyBorder="0" applyAlignment="0" applyProtection="0">
      <alignment vertical="center"/>
    </xf>
    <xf numFmtId="0" fontId="47" fillId="18" borderId="0" applyNumberFormat="0" applyBorder="0" applyAlignment="0" applyProtection="0">
      <alignment vertical="center"/>
    </xf>
    <xf numFmtId="0" fontId="48" fillId="19" borderId="0" applyNumberFormat="0" applyBorder="0" applyAlignment="0" applyProtection="0">
      <alignment vertical="center"/>
    </xf>
    <xf numFmtId="0" fontId="48"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8" fillId="23" borderId="0" applyNumberFormat="0" applyBorder="0" applyAlignment="0" applyProtection="0">
      <alignment vertical="center"/>
    </xf>
    <xf numFmtId="0" fontId="48" fillId="24" borderId="0" applyNumberFormat="0" applyBorder="0" applyAlignment="0" applyProtection="0">
      <alignment vertical="center"/>
    </xf>
    <xf numFmtId="0" fontId="47" fillId="25" borderId="0" applyNumberFormat="0" applyBorder="0" applyAlignment="0" applyProtection="0">
      <alignment vertical="center"/>
    </xf>
    <xf numFmtId="0" fontId="47" fillId="26" borderId="0" applyNumberFormat="0" applyBorder="0" applyAlignment="0" applyProtection="0">
      <alignment vertical="center"/>
    </xf>
    <xf numFmtId="0" fontId="48" fillId="27" borderId="0" applyNumberFormat="0" applyBorder="0" applyAlignment="0" applyProtection="0">
      <alignment vertical="center"/>
    </xf>
    <xf numFmtId="0" fontId="48" fillId="28" borderId="0" applyNumberFormat="0" applyBorder="0" applyAlignment="0" applyProtection="0">
      <alignment vertical="center"/>
    </xf>
    <xf numFmtId="0" fontId="47" fillId="29" borderId="0" applyNumberFormat="0" applyBorder="0" applyAlignment="0" applyProtection="0">
      <alignment vertical="center"/>
    </xf>
    <xf numFmtId="0" fontId="47" fillId="30" borderId="0" applyNumberFormat="0" applyBorder="0" applyAlignment="0" applyProtection="0">
      <alignment vertical="center"/>
    </xf>
    <xf numFmtId="0" fontId="48" fillId="31" borderId="0" applyNumberFormat="0" applyBorder="0" applyAlignment="0" applyProtection="0">
      <alignment vertical="center"/>
    </xf>
    <xf numFmtId="0" fontId="48" fillId="32" borderId="0" applyNumberFormat="0" applyBorder="0" applyAlignment="0" applyProtection="0">
      <alignment vertical="center"/>
    </xf>
    <xf numFmtId="0" fontId="47" fillId="33" borderId="0" applyNumberFormat="0" applyBorder="0" applyAlignment="0" applyProtection="0">
      <alignment vertical="center"/>
    </xf>
    <xf numFmtId="0" fontId="14" fillId="0" borderId="0">
      <alignment vertical="center"/>
    </xf>
    <xf numFmtId="0" fontId="14" fillId="0" borderId="0">
      <alignment vertical="center"/>
    </xf>
    <xf numFmtId="0" fontId="19" fillId="0" borderId="0">
      <alignment vertical="center"/>
    </xf>
    <xf numFmtId="43" fontId="14" fillId="0" borderId="0" applyFont="0" applyFill="0" applyBorder="0" applyAlignment="0" applyProtection="0">
      <alignment vertical="center"/>
    </xf>
    <xf numFmtId="43" fontId="14" fillId="0" borderId="0" applyFont="0" applyFill="0" applyBorder="0" applyAlignment="0" applyProtection="0">
      <alignment vertical="center"/>
    </xf>
  </cellStyleXfs>
  <cellXfs count="164">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4" fillId="0" borderId="0" xfId="0" applyFont="1" applyAlignment="1">
      <alignment horizontal="center" vertical="center"/>
    </xf>
    <xf numFmtId="0" fontId="5" fillId="0" borderId="0" xfId="50" applyFont="1" applyAlignment="1">
      <alignment horizontal="center" vertical="center" wrapText="1"/>
    </xf>
    <xf numFmtId="0" fontId="5" fillId="0" borderId="1" xfId="50" applyFont="1" applyBorder="1" applyAlignment="1">
      <alignment horizontal="center" vertical="center" wrapText="1"/>
    </xf>
    <xf numFmtId="0" fontId="6" fillId="0" borderId="2" xfId="50" applyFont="1" applyBorder="1" applyAlignment="1">
      <alignment horizontal="center" vertical="center" wrapText="1"/>
    </xf>
    <xf numFmtId="0" fontId="7" fillId="0" borderId="2" xfId="50" applyFont="1" applyBorder="1" applyAlignment="1">
      <alignment horizontal="center" vertical="center" wrapText="1"/>
    </xf>
    <xf numFmtId="0" fontId="7" fillId="0" borderId="2" xfId="50" applyFont="1" applyFill="1" applyBorder="1" applyAlignment="1" applyProtection="1">
      <alignment vertical="center" wrapText="1"/>
    </xf>
    <xf numFmtId="0" fontId="8" fillId="0" borderId="2" xfId="50" applyFont="1" applyBorder="1" applyAlignment="1">
      <alignment vertical="center" wrapText="1"/>
    </xf>
    <xf numFmtId="0" fontId="7" fillId="0" borderId="2" xfId="50" applyFont="1" applyFill="1" applyBorder="1" applyAlignment="1" applyProtection="1">
      <alignment horizontal="left" vertical="center" wrapText="1"/>
    </xf>
    <xf numFmtId="0" fontId="9" fillId="0" borderId="2" xfId="50" applyFont="1" applyBorder="1" applyAlignment="1">
      <alignment horizontal="justify" vertical="center" wrapText="1"/>
    </xf>
    <xf numFmtId="9" fontId="8" fillId="0" borderId="2" xfId="50" applyNumberFormat="1" applyFont="1" applyBorder="1" applyAlignment="1">
      <alignment vertical="center" wrapText="1"/>
    </xf>
    <xf numFmtId="0" fontId="6" fillId="0" borderId="2" xfId="50" applyFont="1" applyBorder="1" applyAlignment="1">
      <alignment horizontal="justify" vertical="center" wrapText="1"/>
    </xf>
    <xf numFmtId="176" fontId="8" fillId="0" borderId="2" xfId="50" applyNumberFormat="1" applyFont="1" applyBorder="1" applyAlignment="1">
      <alignment vertical="center" wrapText="1"/>
    </xf>
    <xf numFmtId="0" fontId="10" fillId="0" borderId="3" xfId="0" applyFont="1" applyBorder="1" applyAlignment="1">
      <alignment horizontal="center" vertical="center"/>
    </xf>
    <xf numFmtId="0" fontId="11" fillId="0" borderId="4" xfId="0" applyFont="1" applyBorder="1" applyAlignment="1">
      <alignment horizontal="center" vertical="center"/>
    </xf>
    <xf numFmtId="0" fontId="12" fillId="0" borderId="5"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3" fillId="0" borderId="0" xfId="49" applyFont="1" applyFill="1" applyBorder="1" applyAlignment="1">
      <alignment horizontal="center" vertical="center"/>
    </xf>
    <xf numFmtId="0" fontId="14" fillId="0" borderId="0" xfId="49" applyFont="1" applyFill="1" applyBorder="1" applyAlignment="1"/>
    <xf numFmtId="0" fontId="15" fillId="0" borderId="2" xfId="50" applyFont="1" applyFill="1" applyBorder="1" applyAlignment="1">
      <alignment horizontal="center" vertical="center"/>
    </xf>
    <xf numFmtId="43" fontId="15" fillId="0" borderId="2" xfId="52" applyNumberFormat="1" applyFont="1" applyFill="1" applyBorder="1" applyAlignment="1">
      <alignment horizontal="center" vertical="center"/>
    </xf>
    <xf numFmtId="43" fontId="7" fillId="0" borderId="2" xfId="52" applyNumberFormat="1" applyFont="1" applyFill="1" applyBorder="1" applyAlignment="1">
      <alignment horizontal="center" vertical="center"/>
    </xf>
    <xf numFmtId="43" fontId="16" fillId="0" borderId="2" xfId="52" applyNumberFormat="1" applyFont="1" applyFill="1" applyBorder="1" applyAlignment="1">
      <alignment horizontal="center" vertical="center"/>
    </xf>
    <xf numFmtId="0" fontId="11" fillId="0" borderId="2" xfId="0" applyFont="1" applyBorder="1" applyAlignment="1">
      <alignment horizontal="center" vertical="center"/>
    </xf>
    <xf numFmtId="0" fontId="8" fillId="0" borderId="2" xfId="50" applyFont="1" applyFill="1" applyBorder="1" applyAlignment="1">
      <alignment horizontal="left" vertical="center"/>
    </xf>
    <xf numFmtId="0" fontId="8" fillId="2" borderId="2" xfId="49" applyFont="1" applyFill="1" applyBorder="1">
      <alignment vertical="center"/>
    </xf>
    <xf numFmtId="177" fontId="8" fillId="0" borderId="2" xfId="50" applyNumberFormat="1" applyFont="1" applyFill="1" applyBorder="1" applyAlignment="1">
      <alignment horizontal="center" vertical="center"/>
    </xf>
    <xf numFmtId="0" fontId="8" fillId="0" borderId="2" xfId="50" applyFont="1" applyBorder="1">
      <alignment vertical="center"/>
    </xf>
    <xf numFmtId="0" fontId="8" fillId="0" borderId="2" xfId="50" applyFont="1" applyFill="1" applyBorder="1" applyAlignment="1">
      <alignment vertical="center"/>
    </xf>
    <xf numFmtId="0" fontId="0" fillId="0" borderId="2" xfId="0" applyBorder="1">
      <alignment vertical="center"/>
    </xf>
    <xf numFmtId="9" fontId="8" fillId="0" borderId="2" xfId="50" applyNumberFormat="1" applyFont="1" applyFill="1" applyBorder="1" applyAlignment="1">
      <alignment vertical="center"/>
    </xf>
    <xf numFmtId="0" fontId="14" fillId="0" borderId="2" xfId="50" applyFont="1" applyFill="1" applyBorder="1" applyAlignment="1">
      <alignment horizontal="left" vertical="center"/>
    </xf>
    <xf numFmtId="10" fontId="8" fillId="0" borderId="2" xfId="50" applyNumberFormat="1" applyFont="1" applyFill="1" applyBorder="1" applyAlignment="1">
      <alignment vertical="center"/>
    </xf>
    <xf numFmtId="177" fontId="8" fillId="0" borderId="2" xfId="50" applyNumberFormat="1" applyFont="1" applyBorder="1">
      <alignment vertical="center"/>
    </xf>
    <xf numFmtId="177" fontId="0" fillId="0" borderId="0" xfId="0" applyNumberFormat="1">
      <alignment vertical="center"/>
    </xf>
    <xf numFmtId="0" fontId="0" fillId="0" borderId="0" xfId="0" applyAlignment="1">
      <alignment vertical="center" wrapText="1"/>
    </xf>
    <xf numFmtId="0" fontId="13" fillId="0" borderId="0" xfId="49" applyFont="1" applyAlignment="1">
      <alignment horizontal="center" vertical="center"/>
    </xf>
    <xf numFmtId="0" fontId="13" fillId="0" borderId="0" xfId="49" applyFont="1" applyAlignment="1">
      <alignment horizontal="center" vertical="center" wrapText="1"/>
    </xf>
    <xf numFmtId="0" fontId="15" fillId="0" borderId="2" xfId="49" applyFont="1" applyFill="1" applyBorder="1" applyAlignment="1">
      <alignment horizontal="center" vertical="center" wrapText="1"/>
    </xf>
    <xf numFmtId="0" fontId="17" fillId="0" borderId="2" xfId="49" applyFont="1" applyFill="1" applyBorder="1" applyAlignment="1">
      <alignment horizontal="center" vertical="center" wrapText="1"/>
    </xf>
    <xf numFmtId="0" fontId="15" fillId="2" borderId="2" xfId="49" applyFont="1" applyFill="1" applyBorder="1" applyAlignment="1">
      <alignment horizontal="center" vertical="center"/>
    </xf>
    <xf numFmtId="0" fontId="15" fillId="0" borderId="11" xfId="49" applyFont="1" applyFill="1" applyBorder="1" applyAlignment="1">
      <alignment horizontal="center" vertical="center" wrapText="1"/>
    </xf>
    <xf numFmtId="0" fontId="8" fillId="0" borderId="0" xfId="49" applyFont="1" applyFill="1">
      <alignment vertical="center"/>
    </xf>
    <xf numFmtId="0" fontId="14" fillId="2" borderId="2" xfId="49" applyFont="1" applyFill="1" applyBorder="1" applyAlignment="1" applyProtection="1">
      <alignment horizontal="left" vertical="center"/>
    </xf>
    <xf numFmtId="0" fontId="8" fillId="0" borderId="2" xfId="49" applyFont="1" applyBorder="1" applyAlignment="1">
      <alignment horizontal="center" vertical="center"/>
    </xf>
    <xf numFmtId="0" fontId="8" fillId="0" borderId="2" xfId="49" applyFont="1" applyBorder="1" applyAlignment="1">
      <alignment horizontal="center" vertical="center" wrapText="1"/>
    </xf>
    <xf numFmtId="176" fontId="8" fillId="0" borderId="2" xfId="49" applyNumberFormat="1" applyFont="1" applyBorder="1" applyAlignment="1">
      <alignment horizontal="center" vertical="center"/>
    </xf>
    <xf numFmtId="176" fontId="8" fillId="0" borderId="2" xfId="49" applyNumberFormat="1" applyFont="1" applyFill="1" applyBorder="1" applyAlignment="1">
      <alignment horizontal="center" vertical="center"/>
    </xf>
    <xf numFmtId="0" fontId="8" fillId="0" borderId="2" xfId="49" applyFont="1" applyFill="1" applyBorder="1" applyAlignment="1">
      <alignment horizontal="center" vertical="center"/>
    </xf>
    <xf numFmtId="0" fontId="8" fillId="2" borderId="2" xfId="49" applyFont="1" applyFill="1" applyBorder="1" applyAlignment="1" applyProtection="1">
      <alignment horizontal="left" vertical="center" indent="2"/>
    </xf>
    <xf numFmtId="177" fontId="9" fillId="2" borderId="2" xfId="49" applyNumberFormat="1" applyFont="1" applyFill="1" applyBorder="1" applyAlignment="1">
      <alignment horizontal="left" vertical="center"/>
    </xf>
    <xf numFmtId="177" fontId="18" fillId="2" borderId="2" xfId="49" applyNumberFormat="1" applyFont="1" applyFill="1" applyBorder="1" applyAlignment="1">
      <alignment horizontal="left" vertical="center"/>
    </xf>
    <xf numFmtId="0" fontId="8" fillId="0" borderId="11" xfId="49" applyFont="1" applyFill="1" applyBorder="1" applyAlignment="1">
      <alignment horizontal="center" vertical="center"/>
    </xf>
    <xf numFmtId="0" fontId="8" fillId="0" borderId="12" xfId="49" applyFont="1" applyFill="1" applyBorder="1" applyAlignment="1">
      <alignment horizontal="center" vertical="center"/>
    </xf>
    <xf numFmtId="0" fontId="8" fillId="0" borderId="13" xfId="49" applyFont="1" applyFill="1" applyBorder="1" applyAlignment="1">
      <alignment horizontal="center" vertical="center"/>
    </xf>
    <xf numFmtId="0" fontId="8" fillId="0" borderId="2" xfId="49" applyFont="1" applyBorder="1">
      <alignment vertical="center"/>
    </xf>
    <xf numFmtId="0" fontId="8" fillId="2" borderId="2" xfId="49" applyFont="1" applyFill="1" applyBorder="1" applyAlignment="1" applyProtection="1">
      <alignment horizontal="left" vertical="center" wrapText="1"/>
    </xf>
    <xf numFmtId="176" fontId="8" fillId="0" borderId="2" xfId="49" applyNumberFormat="1" applyFont="1" applyBorder="1" applyAlignment="1">
      <alignment horizontal="center" vertical="center" wrapText="1"/>
    </xf>
    <xf numFmtId="176" fontId="8" fillId="0" borderId="2" xfId="49" applyNumberFormat="1" applyFont="1" applyFill="1" applyBorder="1" applyAlignment="1">
      <alignment horizontal="center" vertical="center" wrapText="1"/>
    </xf>
    <xf numFmtId="0" fontId="8" fillId="0" borderId="2" xfId="49" applyFont="1" applyFill="1" applyBorder="1" applyAlignment="1">
      <alignment horizontal="center" vertical="center" wrapText="1"/>
    </xf>
    <xf numFmtId="178" fontId="8" fillId="0" borderId="2" xfId="49" applyNumberFormat="1" applyFont="1" applyBorder="1" applyAlignment="1">
      <alignment horizontal="center" vertical="center"/>
    </xf>
    <xf numFmtId="0" fontId="8" fillId="0" borderId="0" xfId="49" applyFont="1">
      <alignment vertical="center"/>
    </xf>
    <xf numFmtId="178" fontId="8" fillId="0" borderId="0" xfId="49" applyNumberFormat="1" applyFont="1">
      <alignment vertical="center"/>
    </xf>
    <xf numFmtId="178" fontId="15" fillId="0" borderId="2" xfId="49" applyNumberFormat="1" applyFont="1" applyFill="1" applyBorder="1" applyAlignment="1">
      <alignment horizontal="center" vertical="center" wrapText="1"/>
    </xf>
    <xf numFmtId="0" fontId="7" fillId="0" borderId="2" xfId="49" applyFont="1" applyBorder="1">
      <alignment vertical="center"/>
    </xf>
    <xf numFmtId="0" fontId="19" fillId="0" borderId="2" xfId="0" applyFont="1" applyBorder="1">
      <alignment vertical="center"/>
    </xf>
    <xf numFmtId="176" fontId="0" fillId="0" borderId="3" xfId="0" applyNumberFormat="1" applyBorder="1" applyAlignment="1">
      <alignment horizontal="center" vertical="center"/>
    </xf>
    <xf numFmtId="176" fontId="0" fillId="0" borderId="4" xfId="0" applyNumberFormat="1" applyBorder="1" applyAlignment="1">
      <alignment horizontal="center" vertical="center"/>
    </xf>
    <xf numFmtId="0" fontId="19" fillId="0" borderId="5" xfId="0" applyFont="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20" fillId="0" borderId="0" xfId="49" applyFont="1" applyFill="1" applyAlignment="1" applyProtection="1">
      <alignment vertical="center" wrapText="1"/>
    </xf>
    <xf numFmtId="0" fontId="14" fillId="0" borderId="0" xfId="49">
      <alignment vertical="center"/>
    </xf>
    <xf numFmtId="0" fontId="13" fillId="0" borderId="0" xfId="49" applyFont="1" applyFill="1" applyAlignment="1" applyProtection="1">
      <alignment horizontal="center" vertical="center" wrapText="1"/>
    </xf>
    <xf numFmtId="0" fontId="21" fillId="0" borderId="1" xfId="49" applyFont="1" applyFill="1" applyBorder="1" applyAlignment="1" applyProtection="1">
      <alignment horizontal="left" vertical="center" wrapText="1"/>
    </xf>
    <xf numFmtId="0" fontId="16" fillId="0" borderId="3" xfId="49" applyFont="1" applyFill="1" applyBorder="1" applyAlignment="1" applyProtection="1">
      <alignment horizontal="center" vertical="center" wrapText="1"/>
    </xf>
    <xf numFmtId="0" fontId="7" fillId="0" borderId="2" xfId="49" applyFont="1" applyFill="1" applyBorder="1" applyAlignment="1" applyProtection="1">
      <alignment horizontal="center" vertical="center" wrapText="1"/>
    </xf>
    <xf numFmtId="0" fontId="16" fillId="0" borderId="3" xfId="49" applyFont="1" applyFill="1" applyBorder="1" applyAlignment="1" applyProtection="1">
      <alignment horizontal="left" vertical="center"/>
    </xf>
    <xf numFmtId="0" fontId="8" fillId="0" borderId="2" xfId="49" applyFont="1" applyFill="1" applyBorder="1" applyAlignment="1" applyProtection="1">
      <alignment horizontal="center" vertical="center" wrapText="1"/>
    </xf>
    <xf numFmtId="0" fontId="8" fillId="0" borderId="3" xfId="49" applyFont="1" applyFill="1" applyBorder="1" applyAlignment="1" applyProtection="1">
      <alignment vertical="center"/>
    </xf>
    <xf numFmtId="176" fontId="8" fillId="0" borderId="2" xfId="49" applyNumberFormat="1" applyFont="1" applyFill="1" applyBorder="1" applyAlignment="1" applyProtection="1">
      <alignment horizontal="center" vertical="center" wrapText="1"/>
    </xf>
    <xf numFmtId="0" fontId="16" fillId="0" borderId="3" xfId="49" applyFont="1" applyFill="1" applyBorder="1" applyAlignment="1" applyProtection="1">
      <alignment vertical="center"/>
    </xf>
    <xf numFmtId="10" fontId="8" fillId="0" borderId="2" xfId="49" applyNumberFormat="1" applyFont="1" applyFill="1" applyBorder="1" applyAlignment="1" applyProtection="1">
      <alignment horizontal="center" vertical="center" wrapText="1"/>
    </xf>
    <xf numFmtId="0" fontId="14" fillId="0" borderId="3" xfId="49" applyFont="1" applyFill="1" applyBorder="1" applyAlignment="1" applyProtection="1">
      <alignment vertical="center"/>
    </xf>
    <xf numFmtId="177" fontId="8" fillId="0" borderId="2" xfId="49" applyNumberFormat="1" applyFont="1" applyFill="1" applyBorder="1" applyAlignment="1" applyProtection="1">
      <alignment horizontal="center" vertical="center" wrapText="1"/>
    </xf>
    <xf numFmtId="49" fontId="8" fillId="0" borderId="2" xfId="49" applyNumberFormat="1" applyFont="1" applyFill="1" applyBorder="1" applyAlignment="1" applyProtection="1">
      <alignment horizontal="center" vertical="center" wrapText="1"/>
    </xf>
    <xf numFmtId="179" fontId="7" fillId="0" borderId="2" xfId="49" applyNumberFormat="1" applyFont="1" applyFill="1" applyBorder="1" applyAlignment="1" applyProtection="1">
      <alignment horizontal="right" vertical="center" wrapText="1"/>
    </xf>
    <xf numFmtId="179" fontId="8" fillId="0" borderId="2" xfId="49" applyNumberFormat="1" applyFont="1" applyFill="1" applyBorder="1" applyAlignment="1" applyProtection="1">
      <alignment horizontal="right" vertical="center" wrapText="1"/>
    </xf>
    <xf numFmtId="0" fontId="8" fillId="0" borderId="3" xfId="49" applyFont="1" applyFill="1" applyBorder="1" applyAlignment="1" applyProtection="1">
      <alignment horizontal="left" vertical="center"/>
    </xf>
    <xf numFmtId="177" fontId="8" fillId="0" borderId="2" xfId="49" applyNumberFormat="1" applyFont="1" applyFill="1" applyBorder="1" applyAlignment="1" applyProtection="1">
      <alignment horizontal="right" vertical="center" wrapText="1"/>
    </xf>
    <xf numFmtId="0" fontId="20" fillId="0" borderId="0" xfId="49" applyFont="1">
      <alignment vertical="center"/>
    </xf>
    <xf numFmtId="0" fontId="8" fillId="0" borderId="0" xfId="49" applyFont="1" applyAlignment="1">
      <alignment horizontal="center" vertical="center"/>
    </xf>
    <xf numFmtId="0" fontId="7" fillId="2" borderId="2" xfId="49" applyFont="1" applyFill="1" applyBorder="1" applyAlignment="1" applyProtection="1">
      <alignment horizontal="center" vertical="center"/>
    </xf>
    <xf numFmtId="0" fontId="7" fillId="2" borderId="2" xfId="49" applyFont="1" applyFill="1" applyBorder="1" applyAlignment="1" applyProtection="1">
      <alignment vertical="center"/>
    </xf>
    <xf numFmtId="0" fontId="8" fillId="2" borderId="2" xfId="49" applyFont="1" applyFill="1" applyBorder="1" applyAlignment="1" applyProtection="1">
      <alignment horizontal="left" vertical="center" indent="1"/>
    </xf>
    <xf numFmtId="49" fontId="22" fillId="2" borderId="2" xfId="49" applyNumberFormat="1" applyFont="1" applyFill="1" applyBorder="1" applyAlignment="1" applyProtection="1">
      <alignment horizontal="left" vertical="center"/>
    </xf>
    <xf numFmtId="49" fontId="23" fillId="2" borderId="2" xfId="49" applyNumberFormat="1" applyFont="1" applyFill="1" applyBorder="1" applyAlignment="1" applyProtection="1">
      <alignment horizontal="left" vertical="center"/>
    </xf>
    <xf numFmtId="49" fontId="9" fillId="2" borderId="2" xfId="49" applyNumberFormat="1" applyFont="1" applyFill="1" applyBorder="1" applyAlignment="1" applyProtection="1">
      <alignment horizontal="left" vertical="center"/>
    </xf>
    <xf numFmtId="49" fontId="24" fillId="2" borderId="2" xfId="49" applyNumberFormat="1" applyFont="1" applyFill="1" applyBorder="1" applyAlignment="1" applyProtection="1">
      <alignment horizontal="left" vertical="center"/>
    </xf>
    <xf numFmtId="0" fontId="7" fillId="2" borderId="2" xfId="49" applyFont="1" applyFill="1" applyBorder="1" applyAlignment="1" applyProtection="1">
      <alignment horizontal="left" vertical="center" wrapText="1"/>
    </xf>
    <xf numFmtId="0" fontId="7" fillId="2" borderId="2" xfId="49" applyFont="1" applyFill="1" applyBorder="1">
      <alignment vertical="center"/>
    </xf>
    <xf numFmtId="0" fontId="25" fillId="0" borderId="0" xfId="50" applyFont="1" applyFill="1" applyAlignment="1" applyProtection="1">
      <alignment vertical="center" wrapText="1"/>
    </xf>
    <xf numFmtId="0" fontId="14" fillId="0" borderId="0" xfId="50">
      <alignment vertical="center"/>
    </xf>
    <xf numFmtId="0" fontId="13" fillId="0" borderId="0" xfId="50" applyFont="1" applyFill="1" applyAlignment="1" applyProtection="1">
      <alignment horizontal="center" vertical="center" wrapText="1"/>
    </xf>
    <xf numFmtId="0" fontId="26" fillId="0" borderId="1" xfId="50" applyFont="1" applyFill="1" applyBorder="1" applyAlignment="1" applyProtection="1">
      <alignment vertical="center" wrapText="1"/>
    </xf>
    <xf numFmtId="0" fontId="26" fillId="0" borderId="1" xfId="50" applyFont="1" applyFill="1" applyBorder="1" applyAlignment="1" applyProtection="1">
      <alignment horizontal="right" vertical="center" wrapText="1"/>
    </xf>
    <xf numFmtId="0" fontId="16" fillId="0" borderId="2" xfId="50" applyFont="1" applyFill="1" applyBorder="1" applyAlignment="1" applyProtection="1">
      <alignment horizontal="center" vertical="center" wrapText="1"/>
    </xf>
    <xf numFmtId="0" fontId="16" fillId="0" borderId="2" xfId="50" applyFont="1" applyFill="1" applyBorder="1" applyAlignment="1" applyProtection="1">
      <alignment vertical="center" wrapText="1"/>
    </xf>
    <xf numFmtId="179" fontId="14" fillId="0" borderId="2" xfId="50" applyNumberFormat="1" applyFont="1" applyFill="1" applyBorder="1" applyAlignment="1" applyProtection="1">
      <alignment horizontal="right" vertical="center" wrapText="1"/>
    </xf>
    <xf numFmtId="0" fontId="14" fillId="0" borderId="2" xfId="50" applyFont="1" applyFill="1" applyBorder="1" applyAlignment="1" applyProtection="1">
      <alignment horizontal="left" vertical="center" wrapText="1"/>
    </xf>
    <xf numFmtId="179" fontId="0" fillId="0" borderId="0" xfId="0" applyNumberFormat="1">
      <alignment vertical="center"/>
    </xf>
    <xf numFmtId="179" fontId="14" fillId="0" borderId="2" xfId="50" applyNumberFormat="1" applyFont="1" applyFill="1" applyBorder="1" applyAlignment="1" applyProtection="1">
      <alignment vertical="center" wrapText="1"/>
    </xf>
    <xf numFmtId="0" fontId="27" fillId="0" borderId="2" xfId="50" applyFont="1" applyFill="1" applyBorder="1" applyAlignment="1" applyProtection="1">
      <alignment horizontal="left" vertical="center" wrapText="1"/>
    </xf>
    <xf numFmtId="0" fontId="14" fillId="0" borderId="2" xfId="50" applyFont="1" applyFill="1" applyBorder="1" applyAlignment="1" applyProtection="1">
      <alignment vertical="center"/>
    </xf>
    <xf numFmtId="179" fontId="14" fillId="0" borderId="2" xfId="50" applyNumberFormat="1" applyFont="1" applyFill="1" applyBorder="1" applyAlignment="1" applyProtection="1">
      <alignment vertical="center"/>
    </xf>
    <xf numFmtId="179" fontId="14" fillId="0" borderId="2" xfId="50" applyNumberFormat="1" applyFont="1" applyFill="1" applyBorder="1" applyAlignment="1" applyProtection="1">
      <alignment horizontal="right" vertical="center"/>
    </xf>
    <xf numFmtId="0" fontId="16" fillId="0" borderId="2" xfId="50" applyFont="1" applyFill="1" applyBorder="1" applyAlignment="1" applyProtection="1">
      <alignment vertical="center"/>
    </xf>
    <xf numFmtId="180" fontId="16" fillId="0" borderId="2" xfId="50" applyNumberFormat="1" applyFont="1" applyFill="1" applyBorder="1" applyAlignment="1" applyProtection="1">
      <alignment vertical="center"/>
    </xf>
    <xf numFmtId="0" fontId="14" fillId="0" borderId="2" xfId="50" applyFont="1" applyFill="1" applyBorder="1" applyAlignment="1" applyProtection="1">
      <alignment horizontal="right" vertical="center" wrapText="1"/>
    </xf>
    <xf numFmtId="0" fontId="16" fillId="0" borderId="2" xfId="50" applyFont="1" applyFill="1" applyBorder="1" applyAlignment="1" applyProtection="1">
      <alignment horizontal="left" vertical="center" indent="1"/>
    </xf>
    <xf numFmtId="0" fontId="14" fillId="0" borderId="2" xfId="50" applyFont="1" applyFill="1" applyBorder="1" applyAlignment="1" applyProtection="1">
      <alignment horizontal="left" vertical="center" indent="1"/>
    </xf>
    <xf numFmtId="0" fontId="0" fillId="0" borderId="0" xfId="0" applyAlignment="1">
      <alignment horizontal="center" vertical="center" wrapText="1"/>
    </xf>
    <xf numFmtId="0" fontId="20" fillId="0" borderId="0" xfId="50" applyFont="1">
      <alignment vertical="center"/>
    </xf>
    <xf numFmtId="0" fontId="14" fillId="0" borderId="0" xfId="50" applyAlignment="1">
      <alignment horizontal="center" vertical="center" wrapText="1"/>
    </xf>
    <xf numFmtId="0" fontId="13" fillId="0" borderId="0" xfId="50" applyFont="1" applyFill="1" applyAlignment="1" applyProtection="1">
      <alignment horizontal="center" vertical="center"/>
    </xf>
    <xf numFmtId="0" fontId="16" fillId="0" borderId="0" xfId="50" applyFont="1" applyFill="1" applyAlignment="1" applyProtection="1">
      <alignment horizontal="left" vertical="center"/>
    </xf>
    <xf numFmtId="0" fontId="7" fillId="0" borderId="0" xfId="50" applyFont="1" applyFill="1" applyAlignment="1" applyProtection="1">
      <alignment horizontal="left" vertical="center"/>
    </xf>
    <xf numFmtId="0" fontId="7" fillId="0" borderId="0" xfId="50" applyFont="1" applyFill="1" applyAlignment="1" applyProtection="1">
      <alignment horizontal="center" vertical="center" wrapText="1"/>
    </xf>
    <xf numFmtId="0" fontId="24" fillId="0" borderId="2" xfId="50" applyFont="1" applyFill="1" applyBorder="1" applyAlignment="1">
      <alignment horizontal="center" vertical="center" wrapText="1"/>
    </xf>
    <xf numFmtId="0" fontId="7" fillId="0" borderId="2" xfId="50" applyFont="1" applyBorder="1" applyAlignment="1">
      <alignment horizontal="center" vertical="center"/>
    </xf>
    <xf numFmtId="0" fontId="24" fillId="0" borderId="2" xfId="50" applyFont="1" applyFill="1" applyBorder="1" applyAlignment="1">
      <alignment horizontal="left" vertical="center" wrapText="1"/>
    </xf>
    <xf numFmtId="0" fontId="8" fillId="0" borderId="2" xfId="50" applyFont="1" applyBorder="1" applyAlignment="1">
      <alignment horizontal="center" vertical="center" wrapText="1"/>
    </xf>
    <xf numFmtId="0" fontId="8" fillId="0" borderId="11" xfId="50" applyFont="1" applyBorder="1" applyAlignment="1">
      <alignment horizontal="left" vertical="center" wrapText="1"/>
    </xf>
    <xf numFmtId="0" fontId="22" fillId="0" borderId="2" xfId="50" applyFont="1" applyFill="1" applyBorder="1" applyAlignment="1">
      <alignment horizontal="left" vertical="center" wrapText="1"/>
    </xf>
    <xf numFmtId="0" fontId="8" fillId="0" borderId="12" xfId="50" applyFont="1" applyBorder="1" applyAlignment="1">
      <alignment horizontal="left" vertical="center" wrapText="1"/>
    </xf>
    <xf numFmtId="0" fontId="9" fillId="0" borderId="2" xfId="50" applyFont="1" applyFill="1" applyBorder="1" applyAlignment="1">
      <alignment horizontal="left" vertical="center" wrapText="1"/>
    </xf>
    <xf numFmtId="176" fontId="8" fillId="0" borderId="2" xfId="50" applyNumberFormat="1" applyFont="1" applyBorder="1" applyAlignment="1">
      <alignment horizontal="center" vertical="center" wrapText="1"/>
    </xf>
    <xf numFmtId="0" fontId="7" fillId="0" borderId="2" xfId="50" applyFont="1" applyBorder="1" applyAlignment="1">
      <alignment horizontal="left" vertical="center"/>
    </xf>
    <xf numFmtId="0" fontId="8" fillId="0" borderId="13" xfId="50" applyFont="1" applyBorder="1" applyAlignment="1">
      <alignment horizontal="left" vertical="center" wrapText="1"/>
    </xf>
    <xf numFmtId="0" fontId="15" fillId="0" borderId="2" xfId="50" applyFont="1" applyFill="1" applyBorder="1" applyAlignment="1">
      <alignment horizontal="left" vertical="center"/>
    </xf>
    <xf numFmtId="0" fontId="8" fillId="0" borderId="2" xfId="50" applyFont="1" applyFill="1" applyBorder="1" applyAlignment="1" applyProtection="1">
      <alignment horizontal="left" vertical="center" indent="1"/>
    </xf>
    <xf numFmtId="0" fontId="8" fillId="0" borderId="2" xfId="50" applyFont="1" applyFill="1" applyBorder="1" applyAlignment="1" applyProtection="1">
      <alignment horizontal="left" vertical="center" indent="2"/>
    </xf>
    <xf numFmtId="177" fontId="9" fillId="0" borderId="2" xfId="50" applyNumberFormat="1" applyFont="1" applyFill="1" applyBorder="1" applyAlignment="1">
      <alignment horizontal="left" vertical="center"/>
    </xf>
    <xf numFmtId="177" fontId="18" fillId="0" borderId="2" xfId="50" applyNumberFormat="1" applyFont="1" applyFill="1" applyBorder="1" applyAlignment="1">
      <alignment horizontal="left" vertical="center"/>
    </xf>
    <xf numFmtId="49" fontId="9" fillId="0" borderId="2" xfId="50" applyNumberFormat="1" applyFont="1" applyFill="1" applyBorder="1" applyAlignment="1" applyProtection="1">
      <alignment horizontal="left" vertical="center"/>
    </xf>
    <xf numFmtId="0" fontId="13" fillId="0" borderId="0" xfId="49" applyFont="1" applyFill="1" applyAlignment="1" applyProtection="1">
      <alignment horizontal="center" vertical="center"/>
    </xf>
    <xf numFmtId="0" fontId="28" fillId="0" borderId="0" xfId="49" applyFont="1" applyAlignment="1">
      <alignment horizontal="center" vertical="center" wrapText="1"/>
    </xf>
    <xf numFmtId="0" fontId="20" fillId="0" borderId="0" xfId="49" applyFont="1" applyBorder="1" applyAlignment="1">
      <alignment horizontal="justify" wrapText="1"/>
    </xf>
    <xf numFmtId="0" fontId="14" fillId="0" borderId="14" xfId="49" applyFont="1" applyBorder="1" applyAlignment="1">
      <alignment horizontal="left" wrapText="1"/>
    </xf>
    <xf numFmtId="0" fontId="14" fillId="0" borderId="14" xfId="49" applyFont="1" applyBorder="1" applyAlignment="1">
      <alignment horizontal="justify" wrapText="1"/>
    </xf>
    <xf numFmtId="0" fontId="29" fillId="0" borderId="14" xfId="49" applyFont="1" applyBorder="1" applyAlignment="1">
      <alignment horizontal="justify" wrapText="1"/>
    </xf>
    <xf numFmtId="0" fontId="29" fillId="0" borderId="14" xfId="49" applyFont="1" applyBorder="1" applyAlignment="1">
      <alignment horizontal="left" wrapText="1"/>
    </xf>
    <xf numFmtId="31" fontId="29" fillId="0" borderId="15" xfId="49" applyNumberFormat="1" applyFont="1" applyBorder="1" applyAlignment="1">
      <alignment horizontal="left"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千位分隔 2" xfId="52"/>
    <cellStyle name="千位分隔 3"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topLeftCell="A4" workbookViewId="0">
      <selection activeCell="F9" sqref="F9"/>
    </sheetView>
  </sheetViews>
  <sheetFormatPr defaultColWidth="9" defaultRowHeight="13.5" outlineLevelCol="1"/>
  <cols>
    <col min="1" max="1" width="27.125" customWidth="1"/>
    <col min="2" max="2" width="35.75" customWidth="1"/>
  </cols>
  <sheetData>
    <row r="1" ht="25.5" spans="1:2">
      <c r="A1" s="156" t="s">
        <v>0</v>
      </c>
      <c r="B1" s="156"/>
    </row>
    <row r="2" ht="20.25" spans="1:2">
      <c r="A2" s="157" t="s">
        <v>1</v>
      </c>
      <c r="B2" s="157"/>
    </row>
    <row r="3" ht="21" spans="1:2">
      <c r="A3" s="158" t="s">
        <v>2</v>
      </c>
      <c r="B3" s="159" t="s">
        <v>3</v>
      </c>
    </row>
    <row r="4" ht="21" spans="1:2">
      <c r="A4" s="158" t="s">
        <v>4</v>
      </c>
      <c r="B4" s="159" t="s">
        <v>5</v>
      </c>
    </row>
    <row r="5" ht="21" spans="1:2">
      <c r="A5" s="158" t="s">
        <v>6</v>
      </c>
      <c r="B5" s="159" t="s">
        <v>7</v>
      </c>
    </row>
    <row r="6" ht="21" spans="1:2">
      <c r="A6" s="158" t="s">
        <v>8</v>
      </c>
      <c r="B6" s="160" t="s">
        <v>9</v>
      </c>
    </row>
    <row r="7" ht="21" spans="1:2">
      <c r="A7" s="158" t="s">
        <v>10</v>
      </c>
      <c r="B7" s="159" t="s">
        <v>11</v>
      </c>
    </row>
    <row r="8" ht="21" spans="1:2">
      <c r="A8" s="158" t="s">
        <v>12</v>
      </c>
      <c r="B8" s="161">
        <v>426100</v>
      </c>
    </row>
    <row r="9" ht="42" customHeight="1" spans="1:2">
      <c r="A9" s="158" t="s">
        <v>13</v>
      </c>
      <c r="B9" s="162">
        <v>13787650068</v>
      </c>
    </row>
    <row r="10" ht="45.75" customHeight="1" spans="1:2">
      <c r="A10" s="158" t="s">
        <v>14</v>
      </c>
      <c r="B10" s="163">
        <v>44750</v>
      </c>
    </row>
  </sheetData>
  <mergeCells count="2">
    <mergeCell ref="A1:B1"/>
    <mergeCell ref="A2:B2"/>
  </mergeCells>
  <pageMargins left="1.48" right="0.7" top="1.45" bottom="0.75" header="0.25"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
  <sheetViews>
    <sheetView tabSelected="1" workbookViewId="0">
      <selection activeCell="B5" sqref="B5"/>
    </sheetView>
  </sheetViews>
  <sheetFormatPr defaultColWidth="9" defaultRowHeight="13.5"/>
  <cols>
    <col min="1" max="1" width="83.625" customWidth="1"/>
  </cols>
  <sheetData>
    <row r="1" ht="74.25" customHeight="1" spans="1:1">
      <c r="A1" s="1" t="s">
        <v>270</v>
      </c>
    </row>
    <row r="2" ht="58.5" spans="1:1">
      <c r="A2" s="2" t="s">
        <v>271</v>
      </c>
    </row>
    <row r="3" ht="19.5" spans="1:1">
      <c r="A3" s="2" t="s">
        <v>272</v>
      </c>
    </row>
    <row r="4" ht="39" spans="1:1">
      <c r="A4" s="2" t="s">
        <v>273</v>
      </c>
    </row>
    <row r="5" ht="19.5" spans="1:1">
      <c r="A5" s="3"/>
    </row>
    <row r="9" ht="19.5" spans="1:1">
      <c r="A9" s="4"/>
    </row>
    <row r="10" ht="19.5" spans="1:1">
      <c r="A10" s="4"/>
    </row>
    <row r="11" ht="36.75" customHeight="1" spans="1:1">
      <c r="A11" s="4" t="s">
        <v>274</v>
      </c>
    </row>
    <row r="12" ht="32.25" customHeight="1" spans="1:1">
      <c r="A12" s="2" t="s">
        <v>275</v>
      </c>
    </row>
    <row r="13" ht="55.5" customHeight="1" spans="1:1">
      <c r="A13" s="5" t="s">
        <v>276</v>
      </c>
    </row>
  </sheetData>
  <pageMargins left="0.708661417322835" right="0.708661417322835" top="1.53543307086614" bottom="0.748031496062992" header="0.31496062992126" footer="0.3149606299212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
  <sheetViews>
    <sheetView workbookViewId="0">
      <selection activeCell="A2" sqref="A2:E2"/>
    </sheetView>
  </sheetViews>
  <sheetFormatPr defaultColWidth="9" defaultRowHeight="13.5" outlineLevelCol="4"/>
  <cols>
    <col min="1" max="1" width="30.875" customWidth="1"/>
    <col min="2" max="2" width="15.75" customWidth="1"/>
    <col min="3" max="3" width="15.125" style="132" customWidth="1"/>
    <col min="4" max="4" width="14.5" style="132" customWidth="1"/>
    <col min="5" max="5" width="11.125" customWidth="1"/>
    <col min="7" max="7" width="12.875"/>
  </cols>
  <sheetData>
    <row r="1" ht="20.25" spans="1:3">
      <c r="A1" s="133" t="s">
        <v>15</v>
      </c>
      <c r="B1" s="113"/>
      <c r="C1" s="134"/>
    </row>
    <row r="2" ht="25.5" spans="1:5">
      <c r="A2" s="135" t="s">
        <v>16</v>
      </c>
      <c r="B2" s="135"/>
      <c r="C2" s="114"/>
      <c r="D2" s="114"/>
      <c r="E2" s="135"/>
    </row>
    <row r="3" ht="14.25" spans="1:3">
      <c r="A3" s="136" t="s">
        <v>17</v>
      </c>
      <c r="B3" s="137"/>
      <c r="C3" s="138"/>
    </row>
    <row r="4" ht="19.5" customHeight="1" spans="1:5">
      <c r="A4" s="139" t="s">
        <v>18</v>
      </c>
      <c r="B4" s="139" t="s">
        <v>19</v>
      </c>
      <c r="C4" s="9" t="s">
        <v>20</v>
      </c>
      <c r="D4" s="9" t="s">
        <v>21</v>
      </c>
      <c r="E4" s="140" t="s">
        <v>22</v>
      </c>
    </row>
    <row r="5" ht="19.5" customHeight="1" spans="1:5">
      <c r="A5" s="141" t="s">
        <v>23</v>
      </c>
      <c r="B5" s="141"/>
      <c r="C5" s="142"/>
      <c r="D5" s="142"/>
      <c r="E5" s="143" t="s">
        <v>24</v>
      </c>
    </row>
    <row r="6" ht="19.5" customHeight="1" spans="1:5">
      <c r="A6" s="144" t="s">
        <v>25</v>
      </c>
      <c r="B6" s="144"/>
      <c r="C6" s="142">
        <v>10</v>
      </c>
      <c r="D6" s="142">
        <f>14+19</f>
        <v>33</v>
      </c>
      <c r="E6" s="145"/>
    </row>
    <row r="7" ht="19.5" customHeight="1" spans="1:5">
      <c r="A7" s="144" t="s">
        <v>26</v>
      </c>
      <c r="B7" s="144"/>
      <c r="C7" s="142">
        <v>8</v>
      </c>
      <c r="D7" s="142">
        <f>8+15</f>
        <v>23</v>
      </c>
      <c r="E7" s="145"/>
    </row>
    <row r="8" ht="19.5" customHeight="1" spans="1:5">
      <c r="A8" s="146" t="s">
        <v>27</v>
      </c>
      <c r="B8" s="146"/>
      <c r="C8" s="142"/>
      <c r="D8" s="142"/>
      <c r="E8" s="145"/>
    </row>
    <row r="9" ht="19.5" customHeight="1" spans="1:5">
      <c r="A9" s="141" t="s">
        <v>28</v>
      </c>
      <c r="B9" s="141"/>
      <c r="C9" s="147"/>
      <c r="D9" s="147"/>
      <c r="E9" s="145"/>
    </row>
    <row r="10" ht="19.5" customHeight="1" spans="1:5">
      <c r="A10" s="144" t="s">
        <v>25</v>
      </c>
      <c r="B10" s="144"/>
      <c r="C10" s="147">
        <v>308</v>
      </c>
      <c r="D10" s="147">
        <f>544+763</f>
        <v>1307</v>
      </c>
      <c r="E10" s="145"/>
    </row>
    <row r="11" ht="19.5" customHeight="1" spans="1:5">
      <c r="A11" s="144" t="s">
        <v>26</v>
      </c>
      <c r="B11" s="144"/>
      <c r="C11" s="147">
        <v>281</v>
      </c>
      <c r="D11" s="147">
        <f>352+677</f>
        <v>1029</v>
      </c>
      <c r="E11" s="145"/>
    </row>
    <row r="12" ht="19.5" customHeight="1" spans="1:5">
      <c r="A12" s="146" t="s">
        <v>29</v>
      </c>
      <c r="B12" s="146"/>
      <c r="C12" s="147"/>
      <c r="D12" s="147"/>
      <c r="E12" s="145"/>
    </row>
    <row r="13" ht="19.5" customHeight="1" spans="1:5">
      <c r="A13" s="148" t="s">
        <v>30</v>
      </c>
      <c r="B13" s="148"/>
      <c r="C13" s="147">
        <f>C6*45+C7*50</f>
        <v>850</v>
      </c>
      <c r="D13" s="147">
        <f>D6*45+D7*50</f>
        <v>2635</v>
      </c>
      <c r="E13" s="149"/>
    </row>
    <row r="14" ht="19.5" customHeight="1" spans="1:5">
      <c r="A14" s="150" t="s">
        <v>31</v>
      </c>
      <c r="B14" s="150"/>
      <c r="C14" s="142"/>
      <c r="D14" s="142"/>
      <c r="E14" s="142" t="s">
        <v>32</v>
      </c>
    </row>
    <row r="15" ht="15.75" spans="1:5">
      <c r="A15" s="151" t="s">
        <v>33</v>
      </c>
      <c r="B15" s="151"/>
      <c r="C15" s="142">
        <v>64</v>
      </c>
      <c r="D15" s="142">
        <v>229</v>
      </c>
      <c r="E15" s="142"/>
    </row>
    <row r="16" ht="31.5" spans="1:5">
      <c r="A16" s="152" t="s">
        <v>34</v>
      </c>
      <c r="B16" s="152"/>
      <c r="C16" s="142" t="s">
        <v>35</v>
      </c>
      <c r="D16" s="142" t="s">
        <v>36</v>
      </c>
      <c r="E16" s="142"/>
    </row>
    <row r="17" ht="19.5" customHeight="1" spans="1:5">
      <c r="A17" s="153" t="s">
        <v>37</v>
      </c>
      <c r="B17" s="153"/>
      <c r="C17" s="142">
        <v>16</v>
      </c>
      <c r="D17" s="142">
        <f>28+40</f>
        <v>68</v>
      </c>
      <c r="E17" s="142"/>
    </row>
    <row r="18" ht="19.5" customHeight="1" spans="1:5">
      <c r="A18" s="153" t="s">
        <v>38</v>
      </c>
      <c r="B18" s="153"/>
      <c r="C18" s="142">
        <v>22</v>
      </c>
      <c r="D18" s="142">
        <f>26+49</f>
        <v>75</v>
      </c>
      <c r="E18" s="142"/>
    </row>
    <row r="19" ht="19.5" customHeight="1" spans="1:5">
      <c r="A19" s="153" t="s">
        <v>39</v>
      </c>
      <c r="B19" s="153"/>
      <c r="C19" s="142"/>
      <c r="D19" s="142"/>
      <c r="E19" s="142"/>
    </row>
    <row r="20" ht="19.5" customHeight="1" spans="1:5">
      <c r="A20" s="154" t="s">
        <v>40</v>
      </c>
      <c r="B20" s="154"/>
      <c r="C20" s="142"/>
      <c r="D20" s="142"/>
      <c r="E20" s="142"/>
    </row>
    <row r="21" ht="19.5" customHeight="1" spans="1:5">
      <c r="A21" s="152" t="s">
        <v>41</v>
      </c>
      <c r="B21" s="152"/>
      <c r="C21" s="142">
        <v>2</v>
      </c>
      <c r="D21" s="142">
        <v>4</v>
      </c>
      <c r="E21" s="142"/>
    </row>
    <row r="22" ht="19.5" customHeight="1" spans="1:5">
      <c r="A22" s="152" t="s">
        <v>42</v>
      </c>
      <c r="B22" s="152"/>
      <c r="C22" s="142">
        <v>7</v>
      </c>
      <c r="D22" s="142">
        <v>14</v>
      </c>
      <c r="E22" s="142"/>
    </row>
    <row r="23" ht="19.5" customHeight="1" spans="1:5">
      <c r="A23" s="152" t="s">
        <v>43</v>
      </c>
      <c r="B23" s="152"/>
      <c r="C23" s="142">
        <v>24</v>
      </c>
      <c r="D23" s="142">
        <f>35+47</f>
        <v>82</v>
      </c>
      <c r="E23" s="142"/>
    </row>
    <row r="24" ht="19.5" customHeight="1" spans="1:5">
      <c r="A24" s="35" t="s">
        <v>44</v>
      </c>
      <c r="B24" s="35"/>
      <c r="C24" s="142"/>
      <c r="D24" s="142"/>
      <c r="E24" s="142"/>
    </row>
    <row r="25" ht="19.5" customHeight="1" spans="1:5">
      <c r="A25" s="35" t="s">
        <v>45</v>
      </c>
      <c r="B25" s="35"/>
      <c r="C25" s="142"/>
      <c r="D25" s="142"/>
      <c r="E25" s="142"/>
    </row>
    <row r="26" ht="19.5" customHeight="1" spans="1:5">
      <c r="A26" s="35" t="s">
        <v>46</v>
      </c>
      <c r="B26" s="35"/>
      <c r="C26" s="142"/>
      <c r="D26" s="142"/>
      <c r="E26" s="142"/>
    </row>
    <row r="27" ht="19.5" customHeight="1" spans="1:5">
      <c r="A27" s="35" t="s">
        <v>47</v>
      </c>
      <c r="B27" s="35"/>
      <c r="C27" s="142"/>
      <c r="D27" s="142"/>
      <c r="E27" s="142"/>
    </row>
    <row r="28" ht="19.5" customHeight="1" spans="1:5">
      <c r="A28" s="35" t="s">
        <v>48</v>
      </c>
      <c r="B28" s="35"/>
      <c r="C28" s="142"/>
      <c r="D28" s="142"/>
      <c r="E28" s="142"/>
    </row>
    <row r="29" ht="29.1" customHeight="1" spans="1:5">
      <c r="A29" s="118" t="s">
        <v>49</v>
      </c>
      <c r="B29" s="10"/>
      <c r="C29" s="142"/>
      <c r="D29" s="142"/>
      <c r="E29" s="35"/>
    </row>
    <row r="30" ht="19.5" customHeight="1" spans="1:5">
      <c r="A30" s="151" t="s">
        <v>50</v>
      </c>
      <c r="B30" s="151"/>
      <c r="C30" s="142">
        <v>69846504.61</v>
      </c>
      <c r="D30" s="142">
        <v>158008016.61</v>
      </c>
      <c r="E30" s="35"/>
    </row>
    <row r="31" ht="19.5" customHeight="1" spans="1:5">
      <c r="A31" s="151" t="s">
        <v>51</v>
      </c>
      <c r="B31" s="151"/>
      <c r="C31" s="142">
        <v>883856.87</v>
      </c>
      <c r="D31" s="142">
        <v>5534056.87</v>
      </c>
      <c r="E31" s="35"/>
    </row>
    <row r="32" ht="19.5" customHeight="1" spans="1:5">
      <c r="A32" s="151" t="s">
        <v>52</v>
      </c>
      <c r="B32" s="151"/>
      <c r="C32" s="142">
        <v>634100</v>
      </c>
      <c r="D32" s="142">
        <v>2809100</v>
      </c>
      <c r="E32" s="35"/>
    </row>
    <row r="33" ht="19.5" customHeight="1" spans="1:5">
      <c r="A33" s="151" t="s">
        <v>53</v>
      </c>
      <c r="B33" s="151"/>
      <c r="C33" s="142">
        <v>673040</v>
      </c>
      <c r="D33" s="142">
        <v>2290960</v>
      </c>
      <c r="E33" s="35"/>
    </row>
    <row r="34" ht="19.5" customHeight="1" spans="1:5">
      <c r="A34" s="155" t="s">
        <v>54</v>
      </c>
      <c r="B34" s="155"/>
      <c r="C34" s="142"/>
      <c r="D34" s="142"/>
      <c r="E34" s="35"/>
    </row>
  </sheetData>
  <mergeCells count="4">
    <mergeCell ref="A2:E2"/>
    <mergeCell ref="A3:C3"/>
    <mergeCell ref="E5:E13"/>
    <mergeCell ref="E14:E28"/>
  </mergeCells>
  <printOptions horizontalCentered="1"/>
  <pageMargins left="0.700694444444445" right="0.700694444444445" top="0.751388888888889" bottom="0.751388888888889" header="0.298611111111111" footer="0.298611111111111"/>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6"/>
  <sheetViews>
    <sheetView workbookViewId="0">
      <selection activeCell="A2" sqref="A2:D2"/>
    </sheetView>
  </sheetViews>
  <sheetFormatPr defaultColWidth="9" defaultRowHeight="13.5" outlineLevelCol="4"/>
  <cols>
    <col min="1" max="1" width="25.875" customWidth="1"/>
    <col min="2" max="4" width="18.875" customWidth="1"/>
    <col min="5" max="5" width="16.125" customWidth="1"/>
    <col min="7" max="7" width="12.625"/>
  </cols>
  <sheetData>
    <row r="1" ht="20.25" spans="1:2">
      <c r="A1" s="112" t="s">
        <v>55</v>
      </c>
      <c r="B1" s="113"/>
    </row>
    <row r="2" ht="25.5" spans="1:4">
      <c r="A2" s="114" t="s">
        <v>56</v>
      </c>
      <c r="B2" s="114"/>
      <c r="C2" s="114"/>
      <c r="D2" s="114"/>
    </row>
    <row r="3" spans="1:2">
      <c r="A3" s="115" t="s">
        <v>57</v>
      </c>
      <c r="B3" s="116"/>
    </row>
    <row r="4" ht="36" customHeight="1" spans="1:4">
      <c r="A4" s="117" t="s">
        <v>58</v>
      </c>
      <c r="B4" s="117" t="s">
        <v>59</v>
      </c>
      <c r="C4" s="117" t="s">
        <v>60</v>
      </c>
      <c r="D4" s="117" t="s">
        <v>61</v>
      </c>
    </row>
    <row r="5" ht="22.5" customHeight="1" spans="1:4">
      <c r="A5" s="118" t="s">
        <v>62</v>
      </c>
      <c r="B5" s="119"/>
      <c r="C5" s="119">
        <v>203500</v>
      </c>
      <c r="D5" s="119">
        <v>29250</v>
      </c>
    </row>
    <row r="6" ht="22.5" customHeight="1" spans="1:4">
      <c r="A6" s="120" t="s">
        <v>63</v>
      </c>
      <c r="B6" s="119"/>
      <c r="C6" s="119"/>
      <c r="D6" s="119"/>
    </row>
    <row r="7" ht="22.5" customHeight="1" spans="1:4">
      <c r="A7" s="120" t="s">
        <v>64</v>
      </c>
      <c r="B7" s="119"/>
      <c r="C7" s="119"/>
      <c r="D7" s="119"/>
    </row>
    <row r="8" ht="22.5" customHeight="1" spans="1:4">
      <c r="A8" s="120" t="s">
        <v>65</v>
      </c>
      <c r="B8" s="119"/>
      <c r="C8" s="119"/>
      <c r="D8" s="119"/>
    </row>
    <row r="9" ht="22.5" customHeight="1" spans="1:4">
      <c r="A9" s="120" t="s">
        <v>66</v>
      </c>
      <c r="B9" s="119"/>
      <c r="C9" s="119">
        <v>203500</v>
      </c>
      <c r="D9" s="119">
        <v>29250</v>
      </c>
    </row>
    <row r="10" ht="22.5" customHeight="1" spans="1:5">
      <c r="A10" s="118" t="s">
        <v>67</v>
      </c>
      <c r="B10" s="119"/>
      <c r="C10" s="119"/>
      <c r="D10" s="119">
        <v>1031192.16</v>
      </c>
      <c r="E10" s="121"/>
    </row>
    <row r="11" ht="22.5" customHeight="1" spans="1:4">
      <c r="A11" s="118" t="s">
        <v>68</v>
      </c>
      <c r="B11" s="119"/>
      <c r="C11" s="119">
        <f>C14+C15+C18+C19+C20</f>
        <v>4829800</v>
      </c>
      <c r="D11" s="119">
        <f>D14+D15+D18+D19+D20</f>
        <v>19155200</v>
      </c>
    </row>
    <row r="12" ht="22.5" customHeight="1" spans="1:4">
      <c r="A12" s="120" t="s">
        <v>69</v>
      </c>
      <c r="B12" s="119"/>
      <c r="C12" s="119"/>
      <c r="D12" s="119"/>
    </row>
    <row r="13" ht="22.5" customHeight="1" spans="1:4">
      <c r="A13" s="120" t="s">
        <v>70</v>
      </c>
      <c r="B13" s="119"/>
      <c r="C13" s="119">
        <f>C14+C15</f>
        <v>3062800</v>
      </c>
      <c r="D13" s="119">
        <f>D14+D15</f>
        <v>12147200</v>
      </c>
    </row>
    <row r="14" ht="22.5" customHeight="1" spans="1:4">
      <c r="A14" s="120" t="s">
        <v>71</v>
      </c>
      <c r="B14" s="122"/>
      <c r="C14" s="122">
        <v>1601600</v>
      </c>
      <c r="D14" s="122">
        <v>6796400</v>
      </c>
    </row>
    <row r="15" ht="22.5" customHeight="1" spans="1:4">
      <c r="A15" s="120" t="s">
        <v>72</v>
      </c>
      <c r="B15" s="122"/>
      <c r="C15" s="122">
        <v>1461200</v>
      </c>
      <c r="D15" s="122">
        <v>5350800</v>
      </c>
    </row>
    <row r="16" ht="22.5" customHeight="1" spans="1:4">
      <c r="A16" s="120" t="s">
        <v>73</v>
      </c>
      <c r="B16" s="119"/>
      <c r="C16" s="119"/>
      <c r="D16" s="119"/>
    </row>
    <row r="17" ht="22.5" customHeight="1" spans="1:4">
      <c r="A17" s="120" t="s">
        <v>74</v>
      </c>
      <c r="B17" s="119"/>
      <c r="C17" s="119"/>
      <c r="D17" s="119"/>
    </row>
    <row r="18" ht="22.5" customHeight="1" spans="1:4">
      <c r="A18" s="123" t="s">
        <v>75</v>
      </c>
      <c r="B18" s="119"/>
      <c r="C18" s="119">
        <v>763000</v>
      </c>
      <c r="D18" s="119">
        <v>3009000</v>
      </c>
    </row>
    <row r="19" ht="22.5" customHeight="1" spans="1:4">
      <c r="A19" s="120" t="s">
        <v>76</v>
      </c>
      <c r="B19" s="119"/>
      <c r="C19" s="119">
        <v>168600</v>
      </c>
      <c r="D19" s="119">
        <v>617400</v>
      </c>
    </row>
    <row r="20" ht="22.5" customHeight="1" spans="1:4">
      <c r="A20" s="124" t="s">
        <v>77</v>
      </c>
      <c r="B20" s="125"/>
      <c r="C20" s="125">
        <v>835400</v>
      </c>
      <c r="D20" s="126">
        <v>3381600</v>
      </c>
    </row>
    <row r="21" ht="22.5" customHeight="1" spans="1:4">
      <c r="A21" s="125" t="s">
        <v>78</v>
      </c>
      <c r="B21" s="125"/>
      <c r="C21" s="125"/>
      <c r="D21" s="125"/>
    </row>
    <row r="22" ht="22.5" customHeight="1" spans="1:4">
      <c r="A22" s="127" t="s">
        <v>79</v>
      </c>
      <c r="B22" s="127"/>
      <c r="C22" s="128">
        <f>C13/C11</f>
        <v>0.634146341463415</v>
      </c>
      <c r="D22" s="128">
        <f>D13/D11</f>
        <v>0.634146341463415</v>
      </c>
    </row>
    <row r="23" ht="22.5" customHeight="1" spans="1:4">
      <c r="A23" s="127" t="s">
        <v>80</v>
      </c>
      <c r="B23" s="129"/>
      <c r="C23" s="128">
        <f>C18/C11</f>
        <v>0.15797755600646</v>
      </c>
      <c r="D23" s="128">
        <f>D18/D11</f>
        <v>0.157085282325426</v>
      </c>
    </row>
    <row r="24" ht="22.5" customHeight="1" spans="1:4">
      <c r="A24" s="127" t="s">
        <v>81</v>
      </c>
      <c r="B24" s="129"/>
      <c r="C24" s="128">
        <f>C19/C11</f>
        <v>0.0349082777754772</v>
      </c>
      <c r="D24" s="128">
        <f>D19/D11</f>
        <v>0.0322314567323755</v>
      </c>
    </row>
    <row r="25" ht="22.5" customHeight="1" spans="1:4">
      <c r="A25" s="130" t="s">
        <v>82</v>
      </c>
      <c r="B25" s="129"/>
      <c r="C25" s="128">
        <f>C20/C11</f>
        <v>0.172967824754648</v>
      </c>
      <c r="D25" s="128">
        <f>D20/D11</f>
        <v>0.176536919478784</v>
      </c>
    </row>
    <row r="26" ht="22.5" customHeight="1" spans="1:4">
      <c r="A26" s="131"/>
      <c r="B26" s="129"/>
      <c r="C26" s="129"/>
      <c r="D26" s="129"/>
    </row>
  </sheetData>
  <mergeCells count="1">
    <mergeCell ref="A2:D2"/>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5"/>
  <sheetViews>
    <sheetView workbookViewId="0">
      <selection activeCell="A2" sqref="A2:J2"/>
    </sheetView>
  </sheetViews>
  <sheetFormatPr defaultColWidth="9" defaultRowHeight="13.5"/>
  <cols>
    <col min="1" max="1" width="26.125" customWidth="1"/>
    <col min="2" max="2" width="13.5" customWidth="1"/>
    <col min="3" max="3" width="10.5" customWidth="1"/>
    <col min="4" max="4" width="13.5" customWidth="1"/>
    <col min="5" max="5" width="15.625" customWidth="1"/>
    <col min="6" max="6" width="10.5" customWidth="1"/>
    <col min="7" max="8" width="13.5" customWidth="1"/>
    <col min="9" max="9" width="10.5" customWidth="1"/>
    <col min="10" max="10" width="13.5" customWidth="1"/>
  </cols>
  <sheetData>
    <row r="1" ht="20.25" spans="1:4">
      <c r="A1" s="101" t="s">
        <v>83</v>
      </c>
      <c r="B1" s="83"/>
      <c r="C1" s="83"/>
      <c r="D1" s="83"/>
    </row>
    <row r="2" ht="25.5" spans="1:10">
      <c r="A2" s="44" t="s">
        <v>84</v>
      </c>
      <c r="B2" s="44"/>
      <c r="C2" s="44"/>
      <c r="D2" s="44"/>
      <c r="E2" s="44"/>
      <c r="F2" s="44"/>
      <c r="G2" s="44"/>
      <c r="H2" s="44"/>
      <c r="I2" s="44"/>
      <c r="J2" s="44"/>
    </row>
    <row r="3" ht="15.75" spans="1:10">
      <c r="A3" s="102"/>
      <c r="B3" s="102"/>
      <c r="C3" s="102"/>
      <c r="D3" s="102"/>
      <c r="J3" t="s">
        <v>85</v>
      </c>
    </row>
    <row r="4" ht="15.6" customHeight="1" spans="1:10">
      <c r="A4" s="103" t="s">
        <v>86</v>
      </c>
      <c r="B4" s="103" t="s">
        <v>87</v>
      </c>
      <c r="C4" s="103" t="s">
        <v>88</v>
      </c>
      <c r="D4" s="103" t="s">
        <v>89</v>
      </c>
      <c r="E4" s="103" t="s">
        <v>90</v>
      </c>
      <c r="F4" s="103" t="s">
        <v>88</v>
      </c>
      <c r="G4" s="103" t="s">
        <v>91</v>
      </c>
      <c r="H4" s="103" t="s">
        <v>92</v>
      </c>
      <c r="I4" s="103" t="s">
        <v>88</v>
      </c>
      <c r="J4" s="103" t="s">
        <v>93</v>
      </c>
    </row>
    <row r="5" ht="15.75" spans="1:10">
      <c r="A5" s="104" t="s">
        <v>94</v>
      </c>
      <c r="B5" s="33"/>
      <c r="C5" s="33"/>
      <c r="D5" s="33"/>
      <c r="E5" s="33">
        <f>E6+E8+E9+E10+E11</f>
        <v>2583954.81</v>
      </c>
      <c r="F5" s="33">
        <f>G5-E5</f>
        <v>-1101288.49</v>
      </c>
      <c r="G5" s="33">
        <f>G6+G7+G8+G9+G10+G11</f>
        <v>1482666.32</v>
      </c>
      <c r="H5" s="33">
        <f>H6+H8+H9+H10+H11</f>
        <v>10533659.76</v>
      </c>
      <c r="I5" s="33">
        <f t="shared" ref="I5:I65" si="0">J5-H5</f>
        <v>-4105608.11</v>
      </c>
      <c r="J5" s="33">
        <f>J6+J7+J8+J9+J10+J11</f>
        <v>6428051.65</v>
      </c>
    </row>
    <row r="6" ht="15.75" spans="1:10">
      <c r="A6" s="105" t="s">
        <v>95</v>
      </c>
      <c r="B6" s="33"/>
      <c r="C6" s="33"/>
      <c r="D6" s="33"/>
      <c r="E6" s="33">
        <v>1588978</v>
      </c>
      <c r="F6" s="33">
        <f t="shared" ref="F6:F65" si="1">G6-E6</f>
        <v>-311194</v>
      </c>
      <c r="G6" s="33">
        <v>1277784</v>
      </c>
      <c r="H6" s="33">
        <v>7150185</v>
      </c>
      <c r="I6" s="33">
        <f t="shared" si="0"/>
        <v>-1472820</v>
      </c>
      <c r="J6" s="33">
        <v>5677365</v>
      </c>
    </row>
    <row r="7" ht="15.75" spans="1:10">
      <c r="A7" s="105" t="s">
        <v>96</v>
      </c>
      <c r="B7" s="33"/>
      <c r="C7" s="33"/>
      <c r="D7" s="33"/>
      <c r="E7" s="33"/>
      <c r="F7" s="33">
        <f t="shared" si="1"/>
        <v>0</v>
      </c>
      <c r="G7" s="33"/>
      <c r="H7" s="33"/>
      <c r="I7" s="33">
        <f t="shared" si="0"/>
        <v>0</v>
      </c>
      <c r="J7" s="33"/>
    </row>
    <row r="8" ht="15.75" spans="1:10">
      <c r="A8" s="105" t="s">
        <v>97</v>
      </c>
      <c r="B8" s="33"/>
      <c r="C8" s="33"/>
      <c r="D8" s="33"/>
      <c r="E8" s="33">
        <v>93312</v>
      </c>
      <c r="F8" s="33">
        <f t="shared" si="1"/>
        <v>-93312</v>
      </c>
      <c r="G8" s="33"/>
      <c r="H8" s="33">
        <v>1031104</v>
      </c>
      <c r="I8" s="33">
        <f t="shared" si="0"/>
        <v>-1031104</v>
      </c>
      <c r="J8" s="33"/>
    </row>
    <row r="9" ht="15.75" spans="1:10">
      <c r="A9" s="105" t="s">
        <v>98</v>
      </c>
      <c r="B9" s="33"/>
      <c r="C9" s="33"/>
      <c r="D9" s="33"/>
      <c r="E9" s="33">
        <v>157348.64</v>
      </c>
      <c r="F9" s="33">
        <f t="shared" si="1"/>
        <v>-16355.52</v>
      </c>
      <c r="G9" s="33">
        <v>140993.12</v>
      </c>
      <c r="H9" s="33">
        <v>566818.4</v>
      </c>
      <c r="I9" s="33">
        <f t="shared" si="0"/>
        <v>-100000</v>
      </c>
      <c r="J9" s="33">
        <v>466818.4</v>
      </c>
    </row>
    <row r="10" ht="15.75" spans="1:10">
      <c r="A10" s="105" t="s">
        <v>99</v>
      </c>
      <c r="B10" s="33"/>
      <c r="C10" s="33"/>
      <c r="D10" s="33"/>
      <c r="E10" s="33">
        <v>49435.52</v>
      </c>
      <c r="F10" s="33">
        <f t="shared" si="1"/>
        <v>14453.68</v>
      </c>
      <c r="G10" s="33">
        <v>63889.2</v>
      </c>
      <c r="H10" s="33">
        <v>251662</v>
      </c>
      <c r="I10" s="33">
        <f t="shared" si="0"/>
        <v>32206.25</v>
      </c>
      <c r="J10" s="33">
        <v>283868.25</v>
      </c>
    </row>
    <row r="11" ht="15.75" spans="1:10">
      <c r="A11" s="105" t="s">
        <v>100</v>
      </c>
      <c r="B11" s="33"/>
      <c r="C11" s="33"/>
      <c r="D11" s="33"/>
      <c r="E11" s="33">
        <v>694880.65</v>
      </c>
      <c r="F11" s="33">
        <f t="shared" si="1"/>
        <v>-694880.65</v>
      </c>
      <c r="G11" s="33"/>
      <c r="H11" s="33">
        <v>1533890.36</v>
      </c>
      <c r="I11" s="33">
        <f t="shared" si="0"/>
        <v>-1533890.36</v>
      </c>
      <c r="J11" s="33"/>
    </row>
    <row r="12" ht="15.75" spans="1:10">
      <c r="A12" s="104" t="s">
        <v>101</v>
      </c>
      <c r="B12" s="33"/>
      <c r="C12" s="33"/>
      <c r="D12" s="33"/>
      <c r="E12">
        <f>E13+E17+E18+E21+E22+E23+E24+E32+E29+E30+E31+E32+E33+E34+E37+E38+E39+E40+E41+E42+E43+E44+E45+E46</f>
        <v>3336716.79</v>
      </c>
      <c r="F12" s="33">
        <f t="shared" si="1"/>
        <v>-2669032.78</v>
      </c>
      <c r="G12">
        <f>G13+G17+G18+G21+G22+G23+G24+G32+G29+G30+G31+G32+G33+G34+G37+G38+G39+G40+G41+G42+G43+G44+G45+G46</f>
        <v>667684.01</v>
      </c>
      <c r="H12" s="33">
        <v>12596179.29</v>
      </c>
      <c r="I12" s="33">
        <f t="shared" si="0"/>
        <v>-8974272.97</v>
      </c>
      <c r="J12">
        <f>J13+J17+J18+J21+J22+J23+J24+J29+J30+J31+J32+J33+J34+J37+J38+J39+J40+J41+J42+J43+J44+J45+J46</f>
        <v>3621906.32</v>
      </c>
    </row>
    <row r="13" ht="15.75" spans="1:10">
      <c r="A13" s="106" t="s">
        <v>102</v>
      </c>
      <c r="B13" s="33"/>
      <c r="C13" s="33"/>
      <c r="D13" s="33"/>
      <c r="E13" s="33">
        <v>738251.55</v>
      </c>
      <c r="F13" s="33">
        <f t="shared" si="1"/>
        <v>-709672.39</v>
      </c>
      <c r="G13" s="33">
        <f>23261.16+5318</f>
        <v>28579.16</v>
      </c>
      <c r="H13" s="33">
        <f>H14+H15+H16</f>
        <v>2614909.65</v>
      </c>
      <c r="I13" s="33">
        <f t="shared" si="0"/>
        <v>-2260893.65</v>
      </c>
      <c r="J13" s="33">
        <f>353891+125</f>
        <v>354016</v>
      </c>
    </row>
    <row r="14" ht="15.75" spans="1:10">
      <c r="A14" s="107" t="s">
        <v>103</v>
      </c>
      <c r="B14" s="33"/>
      <c r="C14" s="33"/>
      <c r="D14" s="33"/>
      <c r="E14" s="33"/>
      <c r="F14" s="33">
        <f t="shared" si="1"/>
        <v>0</v>
      </c>
      <c r="G14" s="33"/>
      <c r="H14" s="33">
        <v>867860.1</v>
      </c>
      <c r="I14" s="33">
        <f t="shared" si="0"/>
        <v>-867860.1</v>
      </c>
      <c r="J14" s="33"/>
    </row>
    <row r="15" ht="15.75" spans="1:10">
      <c r="A15" s="107" t="s">
        <v>104</v>
      </c>
      <c r="B15" s="33"/>
      <c r="C15" s="33"/>
      <c r="D15" s="33"/>
      <c r="E15" s="33"/>
      <c r="F15" s="33">
        <f t="shared" si="1"/>
        <v>0</v>
      </c>
      <c r="G15" s="33"/>
      <c r="H15" s="33">
        <v>391281.55</v>
      </c>
      <c r="I15" s="33">
        <f t="shared" si="0"/>
        <v>-391281.55</v>
      </c>
      <c r="J15" s="33"/>
    </row>
    <row r="16" ht="15.75" spans="1:10">
      <c r="A16" s="107" t="s">
        <v>105</v>
      </c>
      <c r="B16" s="33"/>
      <c r="C16" s="33"/>
      <c r="D16" s="33"/>
      <c r="E16" s="33"/>
      <c r="F16" s="33">
        <f t="shared" si="1"/>
        <v>0</v>
      </c>
      <c r="G16" s="33"/>
      <c r="H16" s="33">
        <v>1355768</v>
      </c>
      <c r="I16" s="33">
        <f t="shared" si="0"/>
        <v>-1355768</v>
      </c>
      <c r="J16" s="33"/>
    </row>
    <row r="17" ht="15.75" spans="1:10">
      <c r="A17" s="106" t="s">
        <v>106</v>
      </c>
      <c r="B17" s="33"/>
      <c r="C17" s="33"/>
      <c r="D17" s="33"/>
      <c r="E17" s="33">
        <v>11296</v>
      </c>
      <c r="F17" s="33">
        <f t="shared" si="1"/>
        <v>0</v>
      </c>
      <c r="G17" s="33">
        <v>11296</v>
      </c>
      <c r="H17" s="33">
        <v>229960</v>
      </c>
      <c r="I17" s="33">
        <f t="shared" si="0"/>
        <v>-180000</v>
      </c>
      <c r="J17" s="33">
        <f>49960</f>
        <v>49960</v>
      </c>
    </row>
    <row r="18" ht="15.75" spans="1:10">
      <c r="A18" s="108" t="s">
        <v>107</v>
      </c>
      <c r="B18" s="33"/>
      <c r="C18" s="33"/>
      <c r="D18" s="33"/>
      <c r="E18" s="33"/>
      <c r="F18" s="33">
        <f t="shared" si="1"/>
        <v>0</v>
      </c>
      <c r="G18" s="33"/>
      <c r="H18" s="33">
        <v>1040216.66</v>
      </c>
      <c r="I18" s="33">
        <f t="shared" si="0"/>
        <v>-1040216.66</v>
      </c>
      <c r="J18" s="33">
        <v>0</v>
      </c>
    </row>
    <row r="19" ht="15.75" spans="1:10">
      <c r="A19" s="107" t="s">
        <v>108</v>
      </c>
      <c r="B19" s="33"/>
      <c r="C19" s="33"/>
      <c r="D19" s="33"/>
      <c r="E19" s="33"/>
      <c r="F19" s="33">
        <f t="shared" si="1"/>
        <v>0</v>
      </c>
      <c r="G19" s="33"/>
      <c r="H19" s="33">
        <v>850000</v>
      </c>
      <c r="I19" s="33">
        <f t="shared" si="0"/>
        <v>-850000</v>
      </c>
      <c r="J19" s="33"/>
    </row>
    <row r="20" ht="15.75" spans="1:10">
      <c r="A20" s="107" t="s">
        <v>109</v>
      </c>
      <c r="B20" s="33"/>
      <c r="C20" s="33"/>
      <c r="D20" s="33"/>
      <c r="E20" s="33"/>
      <c r="F20" s="33">
        <f t="shared" si="1"/>
        <v>0</v>
      </c>
      <c r="G20" s="33"/>
      <c r="H20" s="33">
        <v>190216.66</v>
      </c>
      <c r="I20" s="33">
        <f t="shared" si="0"/>
        <v>-190216.66</v>
      </c>
      <c r="J20" s="33"/>
    </row>
    <row r="21" ht="15.75" spans="1:10">
      <c r="A21" s="106" t="s">
        <v>110</v>
      </c>
      <c r="B21" s="33"/>
      <c r="C21" s="33"/>
      <c r="D21" s="33"/>
      <c r="E21" s="33"/>
      <c r="F21" s="33">
        <f t="shared" si="1"/>
        <v>0</v>
      </c>
      <c r="G21" s="33"/>
      <c r="H21" s="33"/>
      <c r="I21" s="33">
        <f t="shared" si="0"/>
        <v>0</v>
      </c>
      <c r="J21" s="33"/>
    </row>
    <row r="22" ht="15.75" spans="1:10">
      <c r="A22" s="106" t="s">
        <v>111</v>
      </c>
      <c r="B22" s="33"/>
      <c r="C22" s="33"/>
      <c r="D22" s="33"/>
      <c r="E22" s="33">
        <v>28926.49</v>
      </c>
      <c r="F22" s="33">
        <f t="shared" si="1"/>
        <v>0</v>
      </c>
      <c r="G22" s="33">
        <v>28926.49</v>
      </c>
      <c r="H22" s="33">
        <v>160278.54</v>
      </c>
      <c r="I22" s="33">
        <f t="shared" si="0"/>
        <v>-63000</v>
      </c>
      <c r="J22" s="33">
        <v>97278.54</v>
      </c>
    </row>
    <row r="23" ht="15.75" spans="1:10">
      <c r="A23" s="106" t="s">
        <v>112</v>
      </c>
      <c r="B23" s="33"/>
      <c r="C23" s="33"/>
      <c r="D23" s="33"/>
      <c r="E23" s="33">
        <v>112533.35</v>
      </c>
      <c r="F23" s="33">
        <f t="shared" si="1"/>
        <v>0</v>
      </c>
      <c r="G23" s="33">
        <v>112533.35</v>
      </c>
      <c r="H23" s="33">
        <v>631321.34</v>
      </c>
      <c r="I23" s="33">
        <f t="shared" si="0"/>
        <v>-180000</v>
      </c>
      <c r="J23" s="33">
        <v>451321.34</v>
      </c>
    </row>
    <row r="24" ht="15.75" spans="1:10">
      <c r="A24" s="106" t="s">
        <v>113</v>
      </c>
      <c r="B24" s="33"/>
      <c r="C24" s="33"/>
      <c r="D24" s="33"/>
      <c r="E24" s="33">
        <v>12455</v>
      </c>
      <c r="F24" s="33">
        <f t="shared" si="1"/>
        <v>-10000</v>
      </c>
      <c r="G24" s="33">
        <v>2455</v>
      </c>
      <c r="H24" s="33">
        <v>15610</v>
      </c>
      <c r="I24" s="33">
        <f t="shared" si="0"/>
        <v>-15340</v>
      </c>
      <c r="J24" s="33">
        <f>270</f>
        <v>270</v>
      </c>
    </row>
    <row r="25" ht="15.75" spans="1:10">
      <c r="A25" s="108" t="s">
        <v>114</v>
      </c>
      <c r="B25" s="33"/>
      <c r="C25" s="33"/>
      <c r="D25" s="33"/>
      <c r="E25" s="33"/>
      <c r="F25" s="33">
        <f t="shared" si="1"/>
        <v>0</v>
      </c>
      <c r="G25" s="33"/>
      <c r="H25" s="33">
        <v>3749980.6</v>
      </c>
      <c r="I25" s="33">
        <f t="shared" si="0"/>
        <v>-3749980.6</v>
      </c>
      <c r="J25" s="33"/>
    </row>
    <row r="26" ht="15.75" spans="1:10">
      <c r="A26" s="107" t="s">
        <v>115</v>
      </c>
      <c r="B26" s="33"/>
      <c r="C26" s="33"/>
      <c r="D26" s="33"/>
      <c r="E26" s="33"/>
      <c r="F26" s="33">
        <f t="shared" si="1"/>
        <v>0</v>
      </c>
      <c r="G26" s="33"/>
      <c r="H26" s="33">
        <v>3016779.6</v>
      </c>
      <c r="I26" s="33">
        <f t="shared" si="0"/>
        <v>-3016779.6</v>
      </c>
      <c r="J26" s="33"/>
    </row>
    <row r="27" ht="15.75" spans="1:10">
      <c r="A27" s="107" t="s">
        <v>116</v>
      </c>
      <c r="B27" s="33"/>
      <c r="C27" s="33"/>
      <c r="D27" s="33"/>
      <c r="E27" s="33"/>
      <c r="F27" s="33">
        <f t="shared" si="1"/>
        <v>0</v>
      </c>
      <c r="G27" s="33"/>
      <c r="H27" s="33">
        <v>579160</v>
      </c>
      <c r="I27" s="33">
        <f t="shared" si="0"/>
        <v>-579160</v>
      </c>
      <c r="J27" s="33"/>
    </row>
    <row r="28" ht="15.75" spans="1:10">
      <c r="A28" s="107" t="s">
        <v>117</v>
      </c>
      <c r="B28" s="33"/>
      <c r="C28" s="33"/>
      <c r="D28" s="33"/>
      <c r="E28" s="33"/>
      <c r="F28" s="33">
        <f t="shared" si="1"/>
        <v>0</v>
      </c>
      <c r="G28" s="33"/>
      <c r="H28" s="33">
        <v>154041</v>
      </c>
      <c r="I28" s="33">
        <f t="shared" si="0"/>
        <v>-154041</v>
      </c>
      <c r="J28" s="33"/>
    </row>
    <row r="29" ht="15.75" spans="1:10">
      <c r="A29" s="106" t="s">
        <v>118</v>
      </c>
      <c r="B29" s="33"/>
      <c r="C29" s="33"/>
      <c r="D29" s="33"/>
      <c r="E29" s="33">
        <v>1283</v>
      </c>
      <c r="F29" s="33">
        <f t="shared" si="1"/>
        <v>7849</v>
      </c>
      <c r="G29" s="33">
        <v>9132</v>
      </c>
      <c r="H29" s="33">
        <v>10600</v>
      </c>
      <c r="I29" s="33">
        <f t="shared" si="0"/>
        <v>-1420</v>
      </c>
      <c r="J29" s="33">
        <f>5638+3542</f>
        <v>9180</v>
      </c>
    </row>
    <row r="30" ht="15.75" spans="1:10">
      <c r="A30" s="106" t="s">
        <v>119</v>
      </c>
      <c r="B30" s="33"/>
      <c r="C30" s="33"/>
      <c r="D30" s="33"/>
      <c r="E30" s="33"/>
      <c r="F30" s="33">
        <f t="shared" si="1"/>
        <v>7020</v>
      </c>
      <c r="G30" s="33">
        <v>7020</v>
      </c>
      <c r="H30" s="33"/>
      <c r="I30" s="33">
        <f t="shared" si="0"/>
        <v>101432</v>
      </c>
      <c r="J30" s="33">
        <v>101432</v>
      </c>
    </row>
    <row r="31" ht="15.75" spans="1:10">
      <c r="A31" s="106" t="s">
        <v>120</v>
      </c>
      <c r="B31" s="33"/>
      <c r="C31" s="33"/>
      <c r="D31" s="33"/>
      <c r="E31" s="33"/>
      <c r="F31" s="33">
        <f t="shared" si="1"/>
        <v>0</v>
      </c>
      <c r="G31" s="33"/>
      <c r="H31" s="33">
        <v>232498</v>
      </c>
      <c r="I31" s="33">
        <f t="shared" si="0"/>
        <v>-90010</v>
      </c>
      <c r="J31" s="33">
        <v>142488</v>
      </c>
    </row>
    <row r="32" ht="15.75" spans="1:10">
      <c r="A32" s="106" t="s">
        <v>121</v>
      </c>
      <c r="B32" s="33"/>
      <c r="C32" s="33"/>
      <c r="D32" s="33"/>
      <c r="E32" s="33">
        <v>33220</v>
      </c>
      <c r="F32" s="33">
        <f t="shared" si="1"/>
        <v>-33220</v>
      </c>
      <c r="G32" s="33"/>
      <c r="H32" s="33">
        <v>488450</v>
      </c>
      <c r="I32" s="33">
        <f t="shared" si="0"/>
        <v>0</v>
      </c>
      <c r="J32" s="33">
        <v>488450</v>
      </c>
    </row>
    <row r="33" ht="15.75" spans="1:10">
      <c r="A33" s="106" t="s">
        <v>122</v>
      </c>
      <c r="B33" s="33"/>
      <c r="C33" s="33"/>
      <c r="D33" s="33"/>
      <c r="E33" s="33"/>
      <c r="F33" s="33">
        <f t="shared" si="1"/>
        <v>0</v>
      </c>
      <c r="G33" s="33"/>
      <c r="H33" s="33">
        <v>27750</v>
      </c>
      <c r="I33" s="33">
        <f t="shared" si="0"/>
        <v>-27750</v>
      </c>
      <c r="J33" s="33"/>
    </row>
    <row r="34" ht="15.75" spans="1:10">
      <c r="A34" s="106" t="s">
        <v>123</v>
      </c>
      <c r="B34" s="33"/>
      <c r="C34" s="33"/>
      <c r="D34" s="33"/>
      <c r="E34" s="33"/>
      <c r="F34" s="33">
        <f t="shared" si="1"/>
        <v>31944.6</v>
      </c>
      <c r="G34" s="33">
        <v>31944.6</v>
      </c>
      <c r="H34" s="33">
        <v>469682</v>
      </c>
      <c r="I34" s="33">
        <f t="shared" si="0"/>
        <v>-327747.87</v>
      </c>
      <c r="J34" s="33">
        <v>141934.13</v>
      </c>
    </row>
    <row r="35" ht="15.75" spans="1:10">
      <c r="A35" s="107" t="s">
        <v>124</v>
      </c>
      <c r="B35" s="33"/>
      <c r="C35" s="33"/>
      <c r="D35" s="33"/>
      <c r="E35" s="33"/>
      <c r="F35" s="33">
        <f t="shared" si="1"/>
        <v>28224</v>
      </c>
      <c r="G35" s="33">
        <v>28224</v>
      </c>
      <c r="H35" s="33">
        <v>216000</v>
      </c>
      <c r="I35" s="33">
        <f t="shared" si="0"/>
        <v>-216000</v>
      </c>
      <c r="J35" s="33"/>
    </row>
    <row r="36" ht="15.75" spans="1:10">
      <c r="A36" s="107" t="s">
        <v>125</v>
      </c>
      <c r="B36" s="33"/>
      <c r="C36" s="33"/>
      <c r="D36" s="33"/>
      <c r="E36" s="33"/>
      <c r="F36" s="33">
        <f t="shared" si="1"/>
        <v>0</v>
      </c>
      <c r="G36" s="33"/>
      <c r="H36" s="33">
        <v>253682</v>
      </c>
      <c r="I36" s="33">
        <f t="shared" si="0"/>
        <v>-253682</v>
      </c>
      <c r="J36" s="33"/>
    </row>
    <row r="37" ht="15.75" spans="1:10">
      <c r="A37" s="106" t="s">
        <v>126</v>
      </c>
      <c r="B37" s="33"/>
      <c r="C37" s="33"/>
      <c r="D37" s="33"/>
      <c r="E37" s="33">
        <v>46082</v>
      </c>
      <c r="F37" s="33">
        <f t="shared" si="1"/>
        <v>-20890.5</v>
      </c>
      <c r="G37" s="33">
        <v>25191.5</v>
      </c>
      <c r="H37" s="33">
        <v>218486</v>
      </c>
      <c r="I37" s="33">
        <f t="shared" si="0"/>
        <v>-117407.8</v>
      </c>
      <c r="J37" s="33">
        <v>101078.2</v>
      </c>
    </row>
    <row r="38" ht="15.75" spans="1:10">
      <c r="A38" s="106" t="s">
        <v>127</v>
      </c>
      <c r="B38" s="33"/>
      <c r="C38" s="33"/>
      <c r="D38" s="33"/>
      <c r="E38" s="33"/>
      <c r="F38" s="33">
        <f t="shared" si="1"/>
        <v>0</v>
      </c>
      <c r="G38" s="33"/>
      <c r="H38" s="33"/>
      <c r="I38" s="33">
        <f t="shared" si="0"/>
        <v>0</v>
      </c>
      <c r="J38" s="33"/>
    </row>
    <row r="39" ht="15.75" spans="1:10">
      <c r="A39" s="106" t="s">
        <v>128</v>
      </c>
      <c r="B39" s="33"/>
      <c r="C39" s="33"/>
      <c r="D39" s="33"/>
      <c r="E39" s="33"/>
      <c r="F39" s="33">
        <f t="shared" si="1"/>
        <v>46658</v>
      </c>
      <c r="G39" s="33">
        <f>29558+17100</f>
        <v>46658</v>
      </c>
      <c r="H39" s="33">
        <v>800</v>
      </c>
      <c r="I39" s="33">
        <f t="shared" si="0"/>
        <v>20313</v>
      </c>
      <c r="J39" s="33">
        <f>20313+800</f>
        <v>21113</v>
      </c>
    </row>
    <row r="40" ht="15.75" spans="1:10">
      <c r="A40" s="106" t="s">
        <v>129</v>
      </c>
      <c r="B40" s="33"/>
      <c r="C40" s="33"/>
      <c r="D40" s="33"/>
      <c r="E40" s="33"/>
      <c r="F40" s="33">
        <f t="shared" si="1"/>
        <v>0</v>
      </c>
      <c r="G40" s="33"/>
      <c r="H40" s="33"/>
      <c r="I40" s="33">
        <f t="shared" si="0"/>
        <v>0</v>
      </c>
      <c r="J40" s="33"/>
    </row>
    <row r="41" ht="15.75" spans="1:10">
      <c r="A41" s="106" t="s">
        <v>130</v>
      </c>
      <c r="B41" s="33"/>
      <c r="C41" s="33"/>
      <c r="D41" s="33"/>
      <c r="E41" s="33"/>
      <c r="F41" s="33">
        <f t="shared" si="1"/>
        <v>28224</v>
      </c>
      <c r="G41" s="33">
        <v>28224</v>
      </c>
      <c r="H41" s="33"/>
      <c r="I41" s="33">
        <f t="shared" si="0"/>
        <v>113547.3</v>
      </c>
      <c r="J41" s="33">
        <v>113547.3</v>
      </c>
    </row>
    <row r="42" ht="15.75" spans="1:10">
      <c r="A42" s="106" t="s">
        <v>131</v>
      </c>
      <c r="B42" s="33"/>
      <c r="C42" s="33"/>
      <c r="D42" s="33"/>
      <c r="E42" s="33"/>
      <c r="F42" s="33">
        <f t="shared" si="1"/>
        <v>106563</v>
      </c>
      <c r="G42" s="33">
        <v>106563</v>
      </c>
      <c r="H42" s="33"/>
      <c r="I42" s="33">
        <f t="shared" si="0"/>
        <v>303220.36</v>
      </c>
      <c r="J42" s="33">
        <v>303220.36</v>
      </c>
    </row>
    <row r="43" ht="15.75" spans="1:10">
      <c r="A43" s="106" t="s">
        <v>132</v>
      </c>
      <c r="B43" s="33"/>
      <c r="C43" s="33"/>
      <c r="D43" s="33"/>
      <c r="E43" s="33"/>
      <c r="F43" s="33">
        <f t="shared" si="1"/>
        <v>0</v>
      </c>
      <c r="G43" s="33"/>
      <c r="H43" s="33">
        <v>20075</v>
      </c>
      <c r="I43" s="33">
        <f t="shared" si="0"/>
        <v>-20075</v>
      </c>
      <c r="J43" s="33"/>
    </row>
    <row r="44" ht="15.75" spans="1:10">
      <c r="A44" s="106" t="s">
        <v>133</v>
      </c>
      <c r="B44" s="33"/>
      <c r="C44" s="33"/>
      <c r="D44" s="33"/>
      <c r="E44" s="33">
        <v>5000</v>
      </c>
      <c r="F44" s="33">
        <f t="shared" si="1"/>
        <v>0</v>
      </c>
      <c r="G44" s="33">
        <v>5000</v>
      </c>
      <c r="H44" s="33"/>
      <c r="I44" s="33">
        <f t="shared" si="0"/>
        <v>12000</v>
      </c>
      <c r="J44" s="33">
        <v>12000</v>
      </c>
    </row>
    <row r="45" ht="15.75" spans="1:10">
      <c r="A45" s="106" t="s">
        <v>134</v>
      </c>
      <c r="B45" s="33"/>
      <c r="C45" s="33"/>
      <c r="D45" s="33"/>
      <c r="E45" s="33"/>
      <c r="F45" s="33">
        <f t="shared" si="1"/>
        <v>0</v>
      </c>
      <c r="G45" s="33"/>
      <c r="H45" s="33"/>
      <c r="I45" s="33">
        <f t="shared" si="0"/>
        <v>414307</v>
      </c>
      <c r="J45" s="33">
        <f>17700+21000+26630+11285+173883+20075+12000+100000+6430+2020+23284</f>
        <v>414307</v>
      </c>
    </row>
    <row r="46" ht="15.75" spans="1:10">
      <c r="A46" s="106" t="s">
        <v>135</v>
      </c>
      <c r="B46" s="33"/>
      <c r="C46" s="33"/>
      <c r="D46" s="33"/>
      <c r="E46" s="33">
        <v>2314449.4</v>
      </c>
      <c r="F46" s="33">
        <f t="shared" si="1"/>
        <v>-2090288.49</v>
      </c>
      <c r="G46" s="33">
        <v>224160.91</v>
      </c>
      <c r="H46" s="33">
        <v>2542557.8</v>
      </c>
      <c r="I46" s="33">
        <f t="shared" si="0"/>
        <v>-1722247.35</v>
      </c>
      <c r="J46" s="33">
        <f>25253+269000+171836.45+285530+15400+11415+369+23967+1200+3222+2999+519+9600</f>
        <v>820310.45</v>
      </c>
    </row>
    <row r="47" ht="15.75" spans="1:10">
      <c r="A47" s="109" t="s">
        <v>136</v>
      </c>
      <c r="B47" s="33"/>
      <c r="C47" s="33"/>
      <c r="D47" s="33"/>
      <c r="E47" s="33">
        <v>156000</v>
      </c>
      <c r="F47" s="33">
        <f t="shared" si="1"/>
        <v>0</v>
      </c>
      <c r="G47" s="33">
        <v>156000</v>
      </c>
      <c r="H47" s="33">
        <v>423000</v>
      </c>
      <c r="I47" s="33">
        <f t="shared" si="0"/>
        <v>0</v>
      </c>
      <c r="J47" s="33">
        <v>423000</v>
      </c>
    </row>
    <row r="48" ht="15.75" spans="1:10">
      <c r="A48" s="106" t="s">
        <v>137</v>
      </c>
      <c r="B48" s="33"/>
      <c r="C48" s="33"/>
      <c r="D48" s="33"/>
      <c r="E48" s="33"/>
      <c r="F48" s="33">
        <f t="shared" si="1"/>
        <v>0</v>
      </c>
      <c r="G48" s="33"/>
      <c r="H48" s="33"/>
      <c r="I48" s="33">
        <f t="shared" si="0"/>
        <v>0</v>
      </c>
      <c r="J48" s="33"/>
    </row>
    <row r="49" ht="15.75" spans="1:10">
      <c r="A49" s="106" t="s">
        <v>138</v>
      </c>
      <c r="B49" s="33"/>
      <c r="C49" s="33"/>
      <c r="D49" s="33"/>
      <c r="E49" s="33"/>
      <c r="F49" s="33">
        <f t="shared" si="1"/>
        <v>0</v>
      </c>
      <c r="G49" s="33"/>
      <c r="H49" s="33"/>
      <c r="I49" s="33">
        <f t="shared" si="0"/>
        <v>0</v>
      </c>
      <c r="J49" s="33"/>
    </row>
    <row r="50" ht="15.75" spans="1:10">
      <c r="A50" s="106" t="s">
        <v>139</v>
      </c>
      <c r="B50" s="33"/>
      <c r="C50" s="33"/>
      <c r="D50" s="33"/>
      <c r="E50" s="33"/>
      <c r="F50" s="33">
        <f t="shared" si="1"/>
        <v>0</v>
      </c>
      <c r="G50" s="33"/>
      <c r="H50" s="33"/>
      <c r="I50" s="33">
        <f t="shared" si="0"/>
        <v>0</v>
      </c>
      <c r="J50" s="33"/>
    </row>
    <row r="51" ht="15.75" spans="1:10">
      <c r="A51" s="106" t="s">
        <v>140</v>
      </c>
      <c r="B51" s="33"/>
      <c r="C51" s="33"/>
      <c r="D51" s="33"/>
      <c r="E51" s="33"/>
      <c r="F51" s="33">
        <f t="shared" si="1"/>
        <v>0</v>
      </c>
      <c r="G51" s="33"/>
      <c r="H51" s="33"/>
      <c r="I51" s="33">
        <f t="shared" si="0"/>
        <v>0</v>
      </c>
      <c r="J51" s="33"/>
    </row>
    <row r="52" ht="15.75" spans="1:10">
      <c r="A52" s="106" t="s">
        <v>141</v>
      </c>
      <c r="B52" s="33"/>
      <c r="C52" s="33"/>
      <c r="D52" s="33"/>
      <c r="E52" s="33">
        <v>156000</v>
      </c>
      <c r="F52" s="33">
        <f t="shared" si="1"/>
        <v>0</v>
      </c>
      <c r="G52" s="33">
        <v>156000</v>
      </c>
      <c r="H52" s="33">
        <v>423000</v>
      </c>
      <c r="I52" s="33">
        <f t="shared" si="0"/>
        <v>0</v>
      </c>
      <c r="J52" s="33">
        <v>423000</v>
      </c>
    </row>
    <row r="53" ht="15.75" spans="1:10">
      <c r="A53" s="106" t="s">
        <v>142</v>
      </c>
      <c r="B53" s="33"/>
      <c r="C53" s="33"/>
      <c r="D53" s="33"/>
      <c r="E53" s="33"/>
      <c r="F53" s="33">
        <f t="shared" si="1"/>
        <v>0</v>
      </c>
      <c r="G53" s="33"/>
      <c r="H53" s="33"/>
      <c r="I53" s="33">
        <f t="shared" si="0"/>
        <v>0</v>
      </c>
      <c r="J53" s="33"/>
    </row>
    <row r="54" ht="20.25" customHeight="1" spans="1:10">
      <c r="A54" s="110" t="s">
        <v>143</v>
      </c>
      <c r="B54" s="33"/>
      <c r="C54" s="33"/>
      <c r="D54" s="33"/>
      <c r="E54" s="33"/>
      <c r="F54" s="33">
        <f t="shared" si="1"/>
        <v>0</v>
      </c>
      <c r="G54" s="33"/>
      <c r="H54" s="33">
        <f>H55+H56+H58</f>
        <v>598161.9</v>
      </c>
      <c r="I54" s="33">
        <f t="shared" si="0"/>
        <v>494970.36</v>
      </c>
      <c r="J54" s="33">
        <v>1093132.26</v>
      </c>
    </row>
    <row r="55" ht="15.75" spans="1:10">
      <c r="A55" s="105" t="s">
        <v>50</v>
      </c>
      <c r="B55" s="33"/>
      <c r="C55" s="33"/>
      <c r="D55" s="33"/>
      <c r="E55" s="33"/>
      <c r="F55" s="33">
        <f t="shared" si="1"/>
        <v>0</v>
      </c>
      <c r="G55" s="33"/>
      <c r="H55" s="33">
        <v>471219.07</v>
      </c>
      <c r="I55" s="33">
        <f t="shared" si="0"/>
        <v>-471219.07</v>
      </c>
      <c r="J55" s="33"/>
    </row>
    <row r="56" ht="15.75" spans="1:10">
      <c r="A56" s="105" t="s">
        <v>51</v>
      </c>
      <c r="B56" s="33"/>
      <c r="C56" s="33"/>
      <c r="D56" s="33"/>
      <c r="E56" s="33"/>
      <c r="F56" s="33">
        <f t="shared" si="1"/>
        <v>0</v>
      </c>
      <c r="G56" s="33"/>
      <c r="H56" s="33">
        <v>90042.83</v>
      </c>
      <c r="I56" s="33">
        <f t="shared" si="0"/>
        <v>-90042.83</v>
      </c>
      <c r="J56" s="33"/>
    </row>
    <row r="57" ht="15.75" spans="1:10">
      <c r="A57" s="105" t="s">
        <v>52</v>
      </c>
      <c r="B57" s="33"/>
      <c r="C57" s="33"/>
      <c r="D57" s="33"/>
      <c r="E57" s="33"/>
      <c r="F57" s="33">
        <f t="shared" si="1"/>
        <v>0</v>
      </c>
      <c r="G57" s="33"/>
      <c r="H57" s="33"/>
      <c r="I57" s="33">
        <f t="shared" si="0"/>
        <v>0</v>
      </c>
      <c r="J57" s="33"/>
    </row>
    <row r="58" ht="15.75" spans="1:10">
      <c r="A58" s="105" t="s">
        <v>53</v>
      </c>
      <c r="B58" s="33"/>
      <c r="C58" s="33"/>
      <c r="D58" s="33"/>
      <c r="E58" s="33"/>
      <c r="F58" s="33">
        <f t="shared" si="1"/>
        <v>0</v>
      </c>
      <c r="G58" s="33"/>
      <c r="H58" s="33">
        <v>36900</v>
      </c>
      <c r="I58" s="33">
        <f t="shared" si="0"/>
        <v>-36900</v>
      </c>
      <c r="J58" s="33"/>
    </row>
    <row r="59" ht="15.75" spans="1:10">
      <c r="A59" s="106" t="s">
        <v>144</v>
      </c>
      <c r="B59" s="33"/>
      <c r="C59" s="33"/>
      <c r="D59" s="33"/>
      <c r="E59" s="33"/>
      <c r="F59" s="33">
        <f t="shared" si="1"/>
        <v>0</v>
      </c>
      <c r="G59" s="33"/>
      <c r="H59" s="33"/>
      <c r="I59" s="33">
        <f t="shared" si="0"/>
        <v>0</v>
      </c>
      <c r="J59" s="33"/>
    </row>
    <row r="60" ht="22.5" customHeight="1" spans="1:10">
      <c r="A60" s="110" t="s">
        <v>145</v>
      </c>
      <c r="B60" s="33"/>
      <c r="C60" s="33"/>
      <c r="D60" s="33"/>
      <c r="E60" s="33"/>
      <c r="F60" s="33">
        <f t="shared" si="1"/>
        <v>0</v>
      </c>
      <c r="G60" s="33"/>
      <c r="H60" s="33"/>
      <c r="I60" s="33">
        <f t="shared" si="0"/>
        <v>0</v>
      </c>
      <c r="J60" s="33"/>
    </row>
    <row r="61" ht="15.75" spans="1:10">
      <c r="A61" s="111" t="s">
        <v>146</v>
      </c>
      <c r="B61" s="33"/>
      <c r="C61" s="33"/>
      <c r="D61" s="33"/>
      <c r="E61" s="33">
        <v>1234671.35</v>
      </c>
      <c r="F61" s="33">
        <f t="shared" si="1"/>
        <v>-980358.85</v>
      </c>
      <c r="G61" s="33">
        <f>508625/2</f>
        <v>254312.5</v>
      </c>
      <c r="H61" s="33">
        <v>1858537</v>
      </c>
      <c r="I61" s="33">
        <f t="shared" si="0"/>
        <v>-1349912</v>
      </c>
      <c r="J61" s="33">
        <v>508625</v>
      </c>
    </row>
    <row r="62" ht="15.75" spans="1:10">
      <c r="A62" s="33" t="s">
        <v>147</v>
      </c>
      <c r="B62" s="33"/>
      <c r="C62" s="33"/>
      <c r="D62" s="33"/>
      <c r="E62" s="33">
        <v>1234671.35</v>
      </c>
      <c r="F62" s="33">
        <f t="shared" si="1"/>
        <v>-980358.85</v>
      </c>
      <c r="G62" s="33">
        <f>508625/2</f>
        <v>254312.5</v>
      </c>
      <c r="H62" s="33">
        <v>1858537</v>
      </c>
      <c r="I62" s="33">
        <f t="shared" si="0"/>
        <v>-1349912</v>
      </c>
      <c r="J62" s="33">
        <v>508625</v>
      </c>
    </row>
    <row r="63" ht="15.75" spans="1:10">
      <c r="A63" s="33" t="s">
        <v>148</v>
      </c>
      <c r="B63" s="33"/>
      <c r="C63" s="33"/>
      <c r="D63" s="33"/>
      <c r="E63" s="33"/>
      <c r="F63" s="33">
        <f t="shared" si="1"/>
        <v>0</v>
      </c>
      <c r="G63" s="33"/>
      <c r="H63" s="33"/>
      <c r="I63" s="33">
        <f t="shared" si="0"/>
        <v>-480.93</v>
      </c>
      <c r="J63" s="33">
        <v>-480.93</v>
      </c>
    </row>
    <row r="64" ht="15.75" spans="1:10">
      <c r="A64" s="33" t="s">
        <v>149</v>
      </c>
      <c r="B64" s="33"/>
      <c r="C64" s="33"/>
      <c r="D64" s="33"/>
      <c r="E64" s="33"/>
      <c r="F64" s="33">
        <f t="shared" si="1"/>
        <v>0</v>
      </c>
      <c r="G64" s="33"/>
      <c r="H64" s="33"/>
      <c r="I64" s="33">
        <f t="shared" si="0"/>
        <v>3344</v>
      </c>
      <c r="J64" s="33">
        <v>3344</v>
      </c>
    </row>
    <row r="65" ht="15.75" spans="1:10">
      <c r="A65" s="111" t="s">
        <v>150</v>
      </c>
      <c r="B65" s="33"/>
      <c r="C65" s="33"/>
      <c r="D65" s="33"/>
      <c r="E65" s="33">
        <f>E5+E12+E47+E61</f>
        <v>7311342.95</v>
      </c>
      <c r="F65" s="33">
        <f t="shared" si="1"/>
        <v>-4750680.12</v>
      </c>
      <c r="G65" s="33">
        <f>G61+G54+G47+G12+G5</f>
        <v>2560662.83</v>
      </c>
      <c r="H65" s="33">
        <f>H5+H12+H47+H54+H61</f>
        <v>26009537.95</v>
      </c>
      <c r="I65" s="33">
        <f t="shared" si="0"/>
        <v>-13934822.72</v>
      </c>
      <c r="J65" s="33">
        <f>J61+J54+J47+J12+J5</f>
        <v>12074715.23</v>
      </c>
    </row>
  </sheetData>
  <mergeCells count="1">
    <mergeCell ref="A2:J2"/>
  </mergeCells>
  <pageMargins left="0.629861111111111" right="0.156944444444444" top="0.472222222222222" bottom="0.393055555555556" header="0.31496062992126" footer="0.31496062992126"/>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workbookViewId="0">
      <selection activeCell="A2" sqref="A2:D2"/>
    </sheetView>
  </sheetViews>
  <sheetFormatPr defaultColWidth="9" defaultRowHeight="13.5" outlineLevelCol="3"/>
  <cols>
    <col min="1" max="1" width="37.75" customWidth="1"/>
    <col min="2" max="4" width="16.875" customWidth="1"/>
  </cols>
  <sheetData>
    <row r="1" ht="20.25" spans="1:2">
      <c r="A1" s="82" t="s">
        <v>151</v>
      </c>
      <c r="B1" s="83"/>
    </row>
    <row r="2" ht="25.5" customHeight="1" spans="1:4">
      <c r="A2" s="84" t="s">
        <v>152</v>
      </c>
      <c r="B2" s="84"/>
      <c r="C2" s="84"/>
      <c r="D2" s="84"/>
    </row>
    <row r="3" spans="1:2">
      <c r="A3" s="85"/>
      <c r="B3" s="85"/>
    </row>
    <row r="4" ht="43.5" customHeight="1" spans="1:4">
      <c r="A4" s="86" t="s">
        <v>153</v>
      </c>
      <c r="B4" s="87" t="s">
        <v>154</v>
      </c>
      <c r="C4" s="87" t="s">
        <v>20</v>
      </c>
      <c r="D4" s="87" t="s">
        <v>21</v>
      </c>
    </row>
    <row r="5" ht="24" customHeight="1" spans="1:4">
      <c r="A5" s="88" t="s">
        <v>155</v>
      </c>
      <c r="B5" s="89"/>
      <c r="C5" s="89"/>
      <c r="D5" s="89"/>
    </row>
    <row r="6" ht="24" customHeight="1" spans="1:4">
      <c r="A6" s="90" t="s">
        <v>156</v>
      </c>
      <c r="B6" s="91"/>
      <c r="C6" s="91">
        <v>132</v>
      </c>
      <c r="D6" s="91">
        <v>714</v>
      </c>
    </row>
    <row r="7" ht="24" customHeight="1" spans="1:4">
      <c r="A7" s="90" t="s">
        <v>157</v>
      </c>
      <c r="B7" s="91"/>
      <c r="C7" s="91">
        <v>14</v>
      </c>
      <c r="D7" s="91">
        <v>75</v>
      </c>
    </row>
    <row r="8" ht="24" customHeight="1" spans="1:4">
      <c r="A8" s="92" t="s">
        <v>158</v>
      </c>
      <c r="B8" s="93"/>
      <c r="C8" s="93"/>
      <c r="D8" s="93"/>
    </row>
    <row r="9" ht="24" customHeight="1" spans="1:4">
      <c r="A9" s="94" t="s">
        <v>159</v>
      </c>
      <c r="B9" s="95"/>
      <c r="C9" s="95">
        <f>2/14</f>
        <v>0.142857142857143</v>
      </c>
      <c r="D9" s="95">
        <f>9/66</f>
        <v>0.136363636363636</v>
      </c>
    </row>
    <row r="10" ht="24" customHeight="1" spans="1:4">
      <c r="A10" s="92" t="s">
        <v>160</v>
      </c>
      <c r="B10" s="95"/>
      <c r="C10" s="95"/>
      <c r="D10" s="95"/>
    </row>
    <row r="11" ht="24" customHeight="1" spans="1:4">
      <c r="A11" s="90" t="s">
        <v>161</v>
      </c>
      <c r="B11" s="95"/>
      <c r="C11" s="96" t="s">
        <v>162</v>
      </c>
      <c r="D11" s="96" t="s">
        <v>163</v>
      </c>
    </row>
    <row r="12" ht="24" customHeight="1" spans="1:4">
      <c r="A12" s="90" t="s">
        <v>164</v>
      </c>
      <c r="B12" s="95"/>
      <c r="C12" s="96" t="s">
        <v>165</v>
      </c>
      <c r="D12" s="96" t="s">
        <v>166</v>
      </c>
    </row>
    <row r="13" ht="24" customHeight="1" spans="1:4">
      <c r="A13" s="90" t="s">
        <v>167</v>
      </c>
      <c r="B13" s="95"/>
      <c r="C13" s="95"/>
      <c r="D13" s="95"/>
    </row>
    <row r="14" ht="24" customHeight="1" spans="1:4">
      <c r="A14" s="92" t="s">
        <v>168</v>
      </c>
      <c r="B14" s="97"/>
      <c r="C14" s="97">
        <f>C15+C16+C17+C18+C19+C20</f>
        <v>2560662.83</v>
      </c>
      <c r="D14" s="97">
        <f>D15+D16+D17+D18+D19+D20</f>
        <v>12074715.23</v>
      </c>
    </row>
    <row r="15" ht="24" customHeight="1" spans="1:4">
      <c r="A15" s="90" t="s">
        <v>169</v>
      </c>
      <c r="B15" s="98"/>
      <c r="C15" s="98">
        <v>1482666.32</v>
      </c>
      <c r="D15" s="98">
        <v>6428051.65</v>
      </c>
    </row>
    <row r="16" ht="24" customHeight="1" spans="1:4">
      <c r="A16" s="90" t="s">
        <v>170</v>
      </c>
      <c r="B16" s="98"/>
      <c r="C16" s="98">
        <f>教育成本归集表!G12</f>
        <v>667684.01</v>
      </c>
      <c r="D16" s="98">
        <f>教育成本归集表!J12</f>
        <v>3621906.32</v>
      </c>
    </row>
    <row r="17" ht="24" customHeight="1" spans="1:4">
      <c r="A17" s="90" t="s">
        <v>171</v>
      </c>
      <c r="B17" s="98"/>
      <c r="C17" s="98">
        <v>156000</v>
      </c>
      <c r="D17" s="98">
        <v>423000</v>
      </c>
    </row>
    <row r="18" ht="24" customHeight="1" spans="1:4">
      <c r="A18" s="90" t="s">
        <v>172</v>
      </c>
      <c r="B18" s="98"/>
      <c r="C18" s="98"/>
      <c r="D18" s="98">
        <v>1093132.26</v>
      </c>
    </row>
    <row r="19" ht="24" customHeight="1" spans="1:4">
      <c r="A19" s="99" t="s">
        <v>173</v>
      </c>
      <c r="B19" s="98"/>
      <c r="C19" s="98"/>
      <c r="D19" s="98"/>
    </row>
    <row r="20" ht="24" customHeight="1" spans="1:4">
      <c r="A20" s="90" t="s">
        <v>174</v>
      </c>
      <c r="B20" s="98"/>
      <c r="C20" s="98">
        <f>D20/2</f>
        <v>254312.5</v>
      </c>
      <c r="D20" s="98">
        <v>508625</v>
      </c>
    </row>
    <row r="21" ht="24" customHeight="1" spans="1:4">
      <c r="A21" s="92" t="s">
        <v>175</v>
      </c>
      <c r="B21" s="100"/>
      <c r="C21" s="100">
        <v>203500</v>
      </c>
      <c r="D21" s="100">
        <v>1031192.16</v>
      </c>
    </row>
    <row r="22" ht="24" customHeight="1" spans="1:4">
      <c r="A22" s="92" t="s">
        <v>176</v>
      </c>
      <c r="B22" s="98"/>
      <c r="C22" s="98">
        <f>C14-C21</f>
        <v>2357162.83</v>
      </c>
      <c r="D22" s="98">
        <f>D14-D21</f>
        <v>11043523.07</v>
      </c>
    </row>
    <row r="23" ht="24" customHeight="1" spans="1:4">
      <c r="A23" s="92" t="s">
        <v>177</v>
      </c>
      <c r="B23" s="97"/>
      <c r="C23" s="97">
        <f>C22/C6</f>
        <v>17857.2941666667</v>
      </c>
      <c r="D23" s="97">
        <f>D22/D6</f>
        <v>15467.1191456583</v>
      </c>
    </row>
    <row r="24" ht="24" customHeight="1" spans="1:4">
      <c r="A24" s="90" t="s">
        <v>178</v>
      </c>
      <c r="B24" s="98"/>
      <c r="C24" s="98">
        <f>C23*0.56</f>
        <v>10000.0847333333</v>
      </c>
      <c r="D24" s="98">
        <f>D23*0.56</f>
        <v>8661.58672156863</v>
      </c>
    </row>
    <row r="25" ht="24" customHeight="1" spans="1:4">
      <c r="A25" s="90" t="s">
        <v>179</v>
      </c>
      <c r="B25" s="98"/>
      <c r="C25" s="98">
        <f>C23*0.8</f>
        <v>14285.8353333333</v>
      </c>
      <c r="D25" s="98">
        <f>D23*0.8</f>
        <v>12373.6953165266</v>
      </c>
    </row>
    <row r="26" ht="24" customHeight="1" spans="1:4">
      <c r="A26" s="90" t="s">
        <v>180</v>
      </c>
      <c r="B26" s="98"/>
      <c r="C26" s="98"/>
      <c r="D26" s="98"/>
    </row>
  </sheetData>
  <mergeCells count="2">
    <mergeCell ref="A2:D2"/>
    <mergeCell ref="A3:B3"/>
  </mergeCell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workbookViewId="0">
      <selection activeCell="A1" sqref="A1:E1"/>
    </sheetView>
  </sheetViews>
  <sheetFormatPr defaultColWidth="9" defaultRowHeight="13.5" outlineLevelCol="4"/>
  <cols>
    <col min="1" max="1" width="15" customWidth="1"/>
    <col min="2" max="2" width="13.25" customWidth="1"/>
    <col min="3" max="3" width="13.125" customWidth="1"/>
    <col min="4" max="4" width="12.875" customWidth="1"/>
    <col min="5" max="5" width="12.125" customWidth="1"/>
  </cols>
  <sheetData>
    <row r="1" ht="25.5" spans="1:5">
      <c r="A1" s="44" t="s">
        <v>181</v>
      </c>
      <c r="B1" s="44"/>
      <c r="C1" s="44"/>
      <c r="D1" s="44"/>
      <c r="E1" s="44"/>
    </row>
    <row r="2" ht="28.5" spans="1:5">
      <c r="A2" s="46" t="s">
        <v>182</v>
      </c>
      <c r="B2" s="46" t="s">
        <v>183</v>
      </c>
      <c r="C2" s="46" t="s">
        <v>184</v>
      </c>
      <c r="D2" s="46" t="s">
        <v>185</v>
      </c>
      <c r="E2" s="46" t="s">
        <v>186</v>
      </c>
    </row>
    <row r="3" ht="15.75" spans="1:5">
      <c r="A3" s="52" t="s">
        <v>187</v>
      </c>
      <c r="B3" s="52"/>
      <c r="C3" s="52"/>
      <c r="D3" s="52"/>
      <c r="E3" s="52"/>
    </row>
    <row r="4" ht="15.75" spans="1:5">
      <c r="A4" s="52">
        <v>2020</v>
      </c>
      <c r="B4" s="52">
        <v>10</v>
      </c>
      <c r="C4" s="52"/>
      <c r="D4" s="52">
        <v>308</v>
      </c>
      <c r="E4" s="68">
        <f>(C4*8+D4*4)/12</f>
        <v>102.666666666667</v>
      </c>
    </row>
    <row r="5" ht="15.75" spans="1:5">
      <c r="A5" s="52">
        <v>2021</v>
      </c>
      <c r="B5" s="52" t="s">
        <v>188</v>
      </c>
      <c r="C5" s="52">
        <v>544</v>
      </c>
      <c r="D5" s="52">
        <v>763</v>
      </c>
      <c r="E5" s="68">
        <f>(C5*8+D5*4)/12</f>
        <v>617</v>
      </c>
    </row>
    <row r="6" ht="15.75" spans="1:5">
      <c r="A6" s="52"/>
      <c r="B6" s="52"/>
      <c r="C6" s="52"/>
      <c r="D6" s="52"/>
      <c r="E6" s="68"/>
    </row>
    <row r="7" ht="15.75" spans="1:5">
      <c r="A7" s="52" t="s">
        <v>189</v>
      </c>
      <c r="B7" s="52"/>
      <c r="C7" s="52"/>
      <c r="D7" s="52"/>
      <c r="E7" s="68"/>
    </row>
    <row r="8" ht="15.75" spans="1:5">
      <c r="A8" s="69"/>
      <c r="B8" s="69"/>
      <c r="C8" s="69"/>
      <c r="D8" s="69"/>
      <c r="E8" s="70"/>
    </row>
    <row r="9" ht="28.5" spans="1:5">
      <c r="A9" s="46" t="s">
        <v>182</v>
      </c>
      <c r="B9" s="46" t="s">
        <v>183</v>
      </c>
      <c r="C9" s="46" t="s">
        <v>184</v>
      </c>
      <c r="D9" s="46" t="s">
        <v>185</v>
      </c>
      <c r="E9" s="71" t="s">
        <v>186</v>
      </c>
    </row>
    <row r="10" ht="15.75" spans="1:5">
      <c r="A10" s="52" t="s">
        <v>190</v>
      </c>
      <c r="B10" s="52"/>
      <c r="C10" s="52"/>
      <c r="D10" s="52"/>
      <c r="E10" s="68"/>
    </row>
    <row r="11" ht="15.75" spans="1:5">
      <c r="A11" s="52">
        <v>2020</v>
      </c>
      <c r="B11" s="52">
        <v>8</v>
      </c>
      <c r="C11" s="52"/>
      <c r="D11" s="52">
        <v>281</v>
      </c>
      <c r="E11" s="68">
        <f t="shared" ref="E11:E12" si="0">(C11*8+D11*4)/12</f>
        <v>93.6666666666667</v>
      </c>
    </row>
    <row r="12" ht="15.75" spans="1:5">
      <c r="A12" s="52">
        <v>2021</v>
      </c>
      <c r="B12" s="52" t="s">
        <v>191</v>
      </c>
      <c r="C12" s="52">
        <v>352</v>
      </c>
      <c r="D12" s="52">
        <v>677</v>
      </c>
      <c r="E12" s="68">
        <f t="shared" si="0"/>
        <v>460.333333333333</v>
      </c>
    </row>
    <row r="13" ht="15.75" spans="1:5">
      <c r="A13" s="52"/>
      <c r="B13" s="52"/>
      <c r="C13" s="52"/>
      <c r="D13" s="52"/>
      <c r="E13" s="52"/>
    </row>
    <row r="14" ht="15.75" spans="1:5">
      <c r="A14" s="52" t="s">
        <v>189</v>
      </c>
      <c r="B14" s="52"/>
      <c r="C14" s="52"/>
      <c r="D14" s="52"/>
      <c r="E14" s="54"/>
    </row>
    <row r="15" ht="15.75" spans="1:5">
      <c r="A15" s="69"/>
      <c r="B15" s="69"/>
      <c r="C15" s="69"/>
      <c r="D15" s="69"/>
      <c r="E15" s="69"/>
    </row>
    <row r="16" ht="15.75" spans="1:5">
      <c r="A16" s="72" t="s">
        <v>192</v>
      </c>
      <c r="B16" s="52"/>
      <c r="C16" s="54"/>
      <c r="D16" s="54"/>
      <c r="E16" s="54"/>
    </row>
    <row r="17" spans="1:5">
      <c r="A17" s="73" t="s">
        <v>60</v>
      </c>
      <c r="B17" s="74">
        <f>E4*0.56+E11*0.8</f>
        <v>132.426666666667</v>
      </c>
      <c r="C17" s="75"/>
      <c r="D17" s="76" t="s">
        <v>193</v>
      </c>
      <c r="E17" s="77"/>
    </row>
    <row r="18" spans="1:5">
      <c r="A18" s="73" t="s">
        <v>194</v>
      </c>
      <c r="B18" s="74">
        <f>E5*0.56+E12*0.8</f>
        <v>713.786666666667</v>
      </c>
      <c r="C18" s="75"/>
      <c r="D18" s="78"/>
      <c r="E18" s="79"/>
    </row>
    <row r="19" spans="1:5">
      <c r="A19" s="37"/>
      <c r="B19" s="37"/>
      <c r="C19" s="37"/>
      <c r="D19" s="80"/>
      <c r="E19" s="81"/>
    </row>
  </sheetData>
  <mergeCells count="4">
    <mergeCell ref="A1:E1"/>
    <mergeCell ref="B17:C17"/>
    <mergeCell ref="B18:C18"/>
    <mergeCell ref="D17:E19"/>
  </mergeCell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workbookViewId="0">
      <selection activeCell="A1" sqref="A1:G1"/>
    </sheetView>
  </sheetViews>
  <sheetFormatPr defaultColWidth="9" defaultRowHeight="13.5" outlineLevelCol="6"/>
  <cols>
    <col min="1" max="1" width="23.625" customWidth="1"/>
    <col min="2" max="2" width="10.25" customWidth="1"/>
    <col min="3" max="3" width="10.875" style="43" customWidth="1"/>
  </cols>
  <sheetData>
    <row r="1" ht="25.5" spans="1:7">
      <c r="A1" s="44" t="s">
        <v>195</v>
      </c>
      <c r="B1" s="44"/>
      <c r="C1" s="45"/>
      <c r="D1" s="44"/>
      <c r="E1" s="44"/>
      <c r="F1" s="44"/>
      <c r="G1" s="44"/>
    </row>
    <row r="2" ht="28.5" spans="1:7">
      <c r="A2" s="46" t="s">
        <v>196</v>
      </c>
      <c r="B2" s="47" t="s">
        <v>197</v>
      </c>
      <c r="C2" s="47" t="s">
        <v>198</v>
      </c>
      <c r="D2" s="46" t="s">
        <v>199</v>
      </c>
      <c r="E2" s="46" t="s">
        <v>200</v>
      </c>
      <c r="F2" s="46" t="s">
        <v>186</v>
      </c>
      <c r="G2" s="46" t="s">
        <v>201</v>
      </c>
    </row>
    <row r="3" ht="15.75" spans="1:7">
      <c r="A3" s="48" t="s">
        <v>202</v>
      </c>
      <c r="B3" s="46"/>
      <c r="C3" s="46"/>
      <c r="D3" s="46"/>
      <c r="E3" s="49"/>
      <c r="F3" s="50"/>
      <c r="G3" s="46"/>
    </row>
    <row r="4" ht="15.75" spans="1:7">
      <c r="A4" s="51" t="s">
        <v>203</v>
      </c>
      <c r="B4" s="52"/>
      <c r="C4" s="53">
        <v>64</v>
      </c>
      <c r="D4" s="54"/>
      <c r="E4" s="55"/>
      <c r="F4" s="56">
        <v>14</v>
      </c>
      <c r="G4" s="56"/>
    </row>
    <row r="5" ht="31.5" customHeight="1" spans="1:7">
      <c r="A5" s="57" t="s">
        <v>34</v>
      </c>
      <c r="B5" s="52"/>
      <c r="C5" s="53" t="s">
        <v>204</v>
      </c>
      <c r="D5" s="54"/>
      <c r="E5" s="54"/>
      <c r="F5" s="55"/>
      <c r="G5" s="56"/>
    </row>
    <row r="6" ht="15.75" spans="1:7">
      <c r="A6" s="58" t="s">
        <v>205</v>
      </c>
      <c r="B6" s="52"/>
      <c r="C6" s="53">
        <v>16</v>
      </c>
      <c r="D6" s="54">
        <f>(B6*8+C6*4)/12</f>
        <v>5.33333333333333</v>
      </c>
      <c r="E6" s="54">
        <v>5</v>
      </c>
      <c r="F6" s="56">
        <v>5</v>
      </c>
      <c r="G6" s="56">
        <v>0</v>
      </c>
    </row>
    <row r="7" ht="15.75" spans="1:7">
      <c r="A7" s="58" t="s">
        <v>206</v>
      </c>
      <c r="B7" s="52"/>
      <c r="C7" s="53">
        <v>22</v>
      </c>
      <c r="D7" s="54">
        <f>(B7*8+C7*4)/12</f>
        <v>7.33333333333333</v>
      </c>
      <c r="E7" s="54">
        <v>7</v>
      </c>
      <c r="F7" s="56">
        <v>7</v>
      </c>
      <c r="G7" s="56">
        <v>0</v>
      </c>
    </row>
    <row r="8" ht="15.75" spans="1:7">
      <c r="A8" s="58" t="s">
        <v>207</v>
      </c>
      <c r="B8" s="52"/>
      <c r="C8" s="53"/>
      <c r="D8" s="54">
        <f t="shared" ref="D8:D12" si="0">(B8*8+C8*4)/12</f>
        <v>0</v>
      </c>
      <c r="E8" s="54"/>
      <c r="F8" s="56"/>
      <c r="G8" s="56"/>
    </row>
    <row r="9" ht="15.75" spans="1:7">
      <c r="A9" s="59" t="s">
        <v>40</v>
      </c>
      <c r="B9" s="52"/>
      <c r="C9" s="53"/>
      <c r="D9" s="54">
        <f t="shared" si="0"/>
        <v>0</v>
      </c>
      <c r="E9" s="54"/>
      <c r="F9" s="56"/>
      <c r="G9" s="60"/>
    </row>
    <row r="10" ht="15.75" spans="1:7">
      <c r="A10" s="57" t="s">
        <v>41</v>
      </c>
      <c r="B10" s="52"/>
      <c r="C10" s="53">
        <v>2</v>
      </c>
      <c r="D10" s="54">
        <f t="shared" si="0"/>
        <v>0.666666666666667</v>
      </c>
      <c r="E10" s="55">
        <v>2</v>
      </c>
      <c r="F10" s="56">
        <v>2</v>
      </c>
      <c r="G10" s="60">
        <v>9</v>
      </c>
    </row>
    <row r="11" ht="15.75" spans="1:7">
      <c r="A11" s="57" t="s">
        <v>42</v>
      </c>
      <c r="B11" s="52"/>
      <c r="C11" s="53">
        <v>7</v>
      </c>
      <c r="D11" s="54">
        <f t="shared" si="0"/>
        <v>2.33333333333333</v>
      </c>
      <c r="E11" s="55"/>
      <c r="F11" s="56"/>
      <c r="G11" s="61"/>
    </row>
    <row r="12" ht="15.75" spans="1:7">
      <c r="A12" s="57" t="s">
        <v>43</v>
      </c>
      <c r="B12" s="52"/>
      <c r="C12" s="53">
        <v>24</v>
      </c>
      <c r="D12" s="52">
        <f t="shared" si="0"/>
        <v>8</v>
      </c>
      <c r="E12" s="55"/>
      <c r="F12" s="56"/>
      <c r="G12" s="62"/>
    </row>
    <row r="13" ht="15.75" spans="1:7">
      <c r="A13" s="33" t="s">
        <v>44</v>
      </c>
      <c r="B13" s="52"/>
      <c r="C13" s="53"/>
      <c r="D13" s="52"/>
      <c r="E13" s="63"/>
      <c r="F13" s="63"/>
      <c r="G13" s="63"/>
    </row>
    <row r="14" ht="15.75" spans="1:7">
      <c r="A14" s="33" t="s">
        <v>45</v>
      </c>
      <c r="B14" s="52"/>
      <c r="C14" s="53"/>
      <c r="D14" s="52"/>
      <c r="E14" s="63"/>
      <c r="F14" s="63"/>
      <c r="G14" s="63"/>
    </row>
    <row r="15" ht="15.75" spans="1:7">
      <c r="A15" s="33" t="s">
        <v>46</v>
      </c>
      <c r="B15" s="52"/>
      <c r="C15" s="53"/>
      <c r="D15" s="52"/>
      <c r="E15" s="63"/>
      <c r="F15" s="63"/>
      <c r="G15" s="63"/>
    </row>
    <row r="16" ht="15.75" spans="1:7">
      <c r="A16" s="33" t="s">
        <v>47</v>
      </c>
      <c r="B16" s="52"/>
      <c r="C16" s="53"/>
      <c r="D16" s="52"/>
      <c r="E16" s="63"/>
      <c r="F16" s="63"/>
      <c r="G16" s="63"/>
    </row>
    <row r="17" ht="15.75" spans="1:7">
      <c r="A17" s="33" t="s">
        <v>48</v>
      </c>
      <c r="B17" s="52"/>
      <c r="C17" s="53"/>
      <c r="D17" s="52"/>
      <c r="E17" s="63"/>
      <c r="F17" s="63"/>
      <c r="G17" s="63"/>
    </row>
    <row r="19" ht="25.5" spans="1:7">
      <c r="A19" s="44" t="s">
        <v>195</v>
      </c>
      <c r="B19" s="44"/>
      <c r="C19" s="45"/>
      <c r="D19" s="44"/>
      <c r="E19" s="44"/>
      <c r="F19" s="44"/>
      <c r="G19" s="44"/>
    </row>
    <row r="20" ht="28.5" spans="1:7">
      <c r="A20" s="46" t="s">
        <v>196</v>
      </c>
      <c r="B20" s="47" t="s">
        <v>208</v>
      </c>
      <c r="C20" s="47" t="s">
        <v>209</v>
      </c>
      <c r="D20" s="46" t="s">
        <v>199</v>
      </c>
      <c r="E20" s="46" t="s">
        <v>200</v>
      </c>
      <c r="F20" s="46" t="s">
        <v>186</v>
      </c>
      <c r="G20" s="46" t="s">
        <v>201</v>
      </c>
    </row>
    <row r="21" ht="15.75" spans="1:7">
      <c r="A21" s="48" t="s">
        <v>202</v>
      </c>
      <c r="B21" s="46"/>
      <c r="C21" s="46"/>
      <c r="D21" s="46"/>
      <c r="E21" s="49"/>
      <c r="F21" s="50"/>
      <c r="G21" s="46"/>
    </row>
    <row r="22" ht="15.75" spans="1:7">
      <c r="A22" s="51" t="s">
        <v>203</v>
      </c>
      <c r="B22" s="52">
        <v>91</v>
      </c>
      <c r="C22" s="53">
        <v>138</v>
      </c>
      <c r="D22" s="54"/>
      <c r="E22" s="55">
        <v>77</v>
      </c>
      <c r="F22" s="56">
        <v>77</v>
      </c>
      <c r="G22" s="56"/>
    </row>
    <row r="23" s="43" customFormat="1" ht="31.5" spans="1:7">
      <c r="A23" s="64" t="s">
        <v>34</v>
      </c>
      <c r="B23" s="53" t="s">
        <v>210</v>
      </c>
      <c r="C23" s="53" t="s">
        <v>211</v>
      </c>
      <c r="D23" s="65"/>
      <c r="E23" s="65">
        <f>E24+E25</f>
        <v>66</v>
      </c>
      <c r="F23" s="66"/>
      <c r="G23" s="67"/>
    </row>
    <row r="24" ht="15.75" spans="1:7">
      <c r="A24" s="58" t="s">
        <v>205</v>
      </c>
      <c r="B24" s="52">
        <v>28</v>
      </c>
      <c r="C24" s="53">
        <v>40</v>
      </c>
      <c r="D24" s="54">
        <f t="shared" ref="D24:D30" si="1">(B24*8+C24*4)/12</f>
        <v>32</v>
      </c>
      <c r="E24" s="54">
        <v>32</v>
      </c>
      <c r="F24" s="56">
        <v>32</v>
      </c>
      <c r="G24" s="56">
        <v>0</v>
      </c>
    </row>
    <row r="25" ht="15.75" spans="1:7">
      <c r="A25" s="58" t="s">
        <v>206</v>
      </c>
      <c r="B25" s="52">
        <v>26</v>
      </c>
      <c r="C25" s="53">
        <v>49</v>
      </c>
      <c r="D25" s="54">
        <f t="shared" si="1"/>
        <v>33.6666666666667</v>
      </c>
      <c r="E25" s="54">
        <v>34</v>
      </c>
      <c r="F25" s="56">
        <v>34</v>
      </c>
      <c r="G25" s="56">
        <v>0</v>
      </c>
    </row>
    <row r="26" ht="15.75" spans="1:7">
      <c r="A26" s="58" t="s">
        <v>207</v>
      </c>
      <c r="B26" s="52"/>
      <c r="C26" s="53"/>
      <c r="D26" s="54">
        <f t="shared" si="1"/>
        <v>0</v>
      </c>
      <c r="E26" s="54"/>
      <c r="F26" s="56"/>
      <c r="G26" s="56"/>
    </row>
    <row r="27" ht="15.75" spans="1:7">
      <c r="A27" s="59" t="s">
        <v>40</v>
      </c>
      <c r="B27" s="52"/>
      <c r="C27" s="53"/>
      <c r="D27" s="54">
        <f t="shared" si="1"/>
        <v>0</v>
      </c>
      <c r="E27" s="54"/>
      <c r="F27" s="56"/>
      <c r="G27" s="60"/>
    </row>
    <row r="28" ht="15.75" spans="1:7">
      <c r="A28" s="57" t="s">
        <v>41</v>
      </c>
      <c r="B28" s="52">
        <v>2</v>
      </c>
      <c r="C28" s="53">
        <v>2</v>
      </c>
      <c r="D28" s="54">
        <f t="shared" si="1"/>
        <v>2</v>
      </c>
      <c r="E28" s="55">
        <v>11</v>
      </c>
      <c r="F28" s="56">
        <v>11</v>
      </c>
      <c r="G28" s="60">
        <v>0</v>
      </c>
    </row>
    <row r="29" ht="15.75" spans="1:7">
      <c r="A29" s="57" t="s">
        <v>42</v>
      </c>
      <c r="B29" s="52">
        <v>7</v>
      </c>
      <c r="C29" s="53">
        <v>7</v>
      </c>
      <c r="D29" s="54">
        <f t="shared" si="1"/>
        <v>7</v>
      </c>
      <c r="E29" s="55"/>
      <c r="F29" s="56"/>
      <c r="G29" s="61"/>
    </row>
    <row r="30" ht="15.75" spans="1:7">
      <c r="A30" s="57" t="s">
        <v>43</v>
      </c>
      <c r="B30" s="52">
        <v>35</v>
      </c>
      <c r="C30" s="53">
        <v>47</v>
      </c>
      <c r="D30" s="54">
        <f t="shared" si="1"/>
        <v>39</v>
      </c>
      <c r="E30" s="55"/>
      <c r="F30" s="56"/>
      <c r="G30" s="62"/>
    </row>
    <row r="31" ht="15.75" spans="1:7">
      <c r="A31" s="33" t="s">
        <v>44</v>
      </c>
      <c r="B31" s="52"/>
      <c r="C31" s="53"/>
      <c r="D31" s="52"/>
      <c r="E31" s="63"/>
      <c r="F31" s="63"/>
      <c r="G31" s="63"/>
    </row>
    <row r="32" ht="15.75" spans="1:7">
      <c r="A32" s="33" t="s">
        <v>45</v>
      </c>
      <c r="B32" s="52"/>
      <c r="C32" s="53"/>
      <c r="D32" s="52"/>
      <c r="E32" s="63"/>
      <c r="F32" s="63"/>
      <c r="G32" s="63"/>
    </row>
    <row r="33" ht="15.75" spans="1:7">
      <c r="A33" s="33" t="s">
        <v>46</v>
      </c>
      <c r="B33" s="52"/>
      <c r="C33" s="53"/>
      <c r="D33" s="52"/>
      <c r="E33" s="63"/>
      <c r="F33" s="63"/>
      <c r="G33" s="63"/>
    </row>
    <row r="34" ht="15.75" spans="1:7">
      <c r="A34" s="33" t="s">
        <v>47</v>
      </c>
      <c r="B34" s="52"/>
      <c r="C34" s="53"/>
      <c r="D34" s="52"/>
      <c r="E34" s="63"/>
      <c r="F34" s="63"/>
      <c r="G34" s="63"/>
    </row>
    <row r="35" ht="15.75" spans="1:7">
      <c r="A35" s="33" t="s">
        <v>48</v>
      </c>
      <c r="B35" s="52"/>
      <c r="C35" s="53"/>
      <c r="D35" s="52"/>
      <c r="E35" s="63"/>
      <c r="F35" s="63"/>
      <c r="G35" s="63"/>
    </row>
  </sheetData>
  <mergeCells count="8">
    <mergeCell ref="A1:G1"/>
    <mergeCell ref="A19:G19"/>
    <mergeCell ref="E10:E12"/>
    <mergeCell ref="E28:E30"/>
    <mergeCell ref="F10:F12"/>
    <mergeCell ref="F28:F30"/>
    <mergeCell ref="G10:G12"/>
    <mergeCell ref="G28:G30"/>
  </mergeCells>
  <pageMargins left="0.7" right="0.7"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workbookViewId="0">
      <selection activeCell="A2" sqref="A2"/>
    </sheetView>
  </sheetViews>
  <sheetFormatPr defaultColWidth="9" defaultRowHeight="13.5" outlineLevelCol="7"/>
  <cols>
    <col min="1" max="1" width="19.375" customWidth="1"/>
    <col min="2" max="2" width="17.25" customWidth="1"/>
    <col min="3" max="3" width="15.125" customWidth="1"/>
    <col min="4" max="4" width="16.875" customWidth="1"/>
    <col min="5" max="5" width="14.75" customWidth="1"/>
    <col min="6" max="6" width="11.25" customWidth="1"/>
    <col min="7" max="7" width="13.625" customWidth="1"/>
  </cols>
  <sheetData>
    <row r="1" ht="25.5" spans="1:8">
      <c r="A1" s="25" t="s">
        <v>212</v>
      </c>
      <c r="B1" s="25"/>
      <c r="C1" s="25"/>
      <c r="D1" s="25"/>
      <c r="E1" s="25"/>
      <c r="F1" s="25"/>
      <c r="G1" s="25"/>
      <c r="H1" s="26"/>
    </row>
    <row r="2" spans="7:7">
      <c r="G2" t="s">
        <v>85</v>
      </c>
    </row>
    <row r="3" ht="15.75" spans="1:8">
      <c r="A3" s="27" t="s">
        <v>196</v>
      </c>
      <c r="B3" s="28" t="s">
        <v>213</v>
      </c>
      <c r="C3" s="28" t="s">
        <v>214</v>
      </c>
      <c r="D3" s="28" t="s">
        <v>215</v>
      </c>
      <c r="E3" s="29" t="s">
        <v>91</v>
      </c>
      <c r="F3" s="28" t="s">
        <v>216</v>
      </c>
      <c r="G3" s="30" t="s">
        <v>217</v>
      </c>
      <c r="H3" s="31" t="s">
        <v>218</v>
      </c>
    </row>
    <row r="4" ht="15.75" spans="1:8">
      <c r="A4" s="32" t="s">
        <v>219</v>
      </c>
      <c r="B4" s="33">
        <v>1588978</v>
      </c>
      <c r="C4" s="34">
        <f>84000*1.2*14</f>
        <v>1411200</v>
      </c>
      <c r="D4" s="34">
        <f>B4-E4</f>
        <v>311194</v>
      </c>
      <c r="E4" s="34">
        <v>1277784</v>
      </c>
      <c r="F4" s="35"/>
      <c r="G4" s="36"/>
      <c r="H4" s="37"/>
    </row>
    <row r="5" ht="15.75" spans="1:8">
      <c r="A5" s="32" t="s">
        <v>220</v>
      </c>
      <c r="B5" s="34"/>
      <c r="C5" s="34"/>
      <c r="D5" s="34">
        <f t="shared" ref="D5:D12" si="0">B5-E5</f>
        <v>-106563</v>
      </c>
      <c r="E5" s="34">
        <v>106563</v>
      </c>
      <c r="F5" s="35"/>
      <c r="G5" s="38"/>
      <c r="H5" s="37"/>
    </row>
    <row r="6" ht="15.75" spans="1:8">
      <c r="A6" s="39" t="s">
        <v>221</v>
      </c>
      <c r="B6" s="33">
        <v>157348.64</v>
      </c>
      <c r="C6" s="34"/>
      <c r="D6" s="34">
        <f t="shared" si="0"/>
        <v>16355.52</v>
      </c>
      <c r="E6" s="34">
        <v>140993.12</v>
      </c>
      <c r="F6" s="35"/>
      <c r="G6" s="40"/>
      <c r="H6" s="37"/>
    </row>
    <row r="7" ht="15.75" spans="1:8">
      <c r="A7" s="32" t="s">
        <v>222</v>
      </c>
      <c r="B7" s="34"/>
      <c r="C7" s="34"/>
      <c r="D7" s="34">
        <f t="shared" si="0"/>
        <v>0</v>
      </c>
      <c r="E7" s="34"/>
      <c r="F7" s="35"/>
      <c r="G7" s="38"/>
      <c r="H7" s="37"/>
    </row>
    <row r="8" ht="15.75" spans="1:8">
      <c r="A8" s="39" t="s">
        <v>223</v>
      </c>
      <c r="B8" s="34"/>
      <c r="C8" s="34"/>
      <c r="D8" s="34">
        <f t="shared" si="0"/>
        <v>0</v>
      </c>
      <c r="E8" s="34"/>
      <c r="F8" s="35"/>
      <c r="G8" s="38"/>
      <c r="H8" s="37"/>
    </row>
    <row r="9" ht="15.75" spans="1:8">
      <c r="A9" s="32" t="s">
        <v>224</v>
      </c>
      <c r="B9" s="33">
        <v>49435.52</v>
      </c>
      <c r="C9" s="34">
        <f>E4*0.12</f>
        <v>153334.08</v>
      </c>
      <c r="D9" s="34">
        <f t="shared" si="0"/>
        <v>-14453.68</v>
      </c>
      <c r="E9" s="34">
        <v>63889.2</v>
      </c>
      <c r="F9" s="34">
        <f>E4*0.05</f>
        <v>63889.2</v>
      </c>
      <c r="G9" s="38"/>
      <c r="H9" s="37"/>
    </row>
    <row r="10" ht="15.75" spans="1:8">
      <c r="A10" s="32" t="s">
        <v>225</v>
      </c>
      <c r="B10" s="34"/>
      <c r="C10" s="34">
        <f>E4*0.02</f>
        <v>25555.68</v>
      </c>
      <c r="D10" s="34">
        <f t="shared" si="0"/>
        <v>-25555.68</v>
      </c>
      <c r="E10" s="34">
        <f>C10</f>
        <v>25555.68</v>
      </c>
      <c r="F10" s="41">
        <f>C10</f>
        <v>25555.68</v>
      </c>
      <c r="G10" s="38"/>
      <c r="H10" s="37"/>
    </row>
    <row r="11" ht="15.75" spans="1:8">
      <c r="A11" s="32" t="s">
        <v>226</v>
      </c>
      <c r="B11" s="34"/>
      <c r="C11" s="34">
        <f>E4*0.025</f>
        <v>31944.6</v>
      </c>
      <c r="D11" s="34">
        <f t="shared" si="0"/>
        <v>-31944.6</v>
      </c>
      <c r="E11" s="34">
        <f>C11</f>
        <v>31944.6</v>
      </c>
      <c r="F11" s="41">
        <f>C11</f>
        <v>31944.6</v>
      </c>
      <c r="G11" s="38"/>
      <c r="H11" s="37"/>
    </row>
    <row r="12" ht="15.75" spans="1:8">
      <c r="A12" s="37" t="s">
        <v>227</v>
      </c>
      <c r="B12" s="37"/>
      <c r="C12" s="37"/>
      <c r="D12" s="34">
        <f t="shared" si="0"/>
        <v>0</v>
      </c>
      <c r="E12" s="37"/>
      <c r="F12" s="37"/>
      <c r="G12" s="37"/>
      <c r="H12" s="37"/>
    </row>
    <row r="13" spans="2:5">
      <c r="B13">
        <f>SUM(B4:B12)</f>
        <v>1795762.16</v>
      </c>
      <c r="E13" s="42">
        <f>SUM(E4:E12)</f>
        <v>1646729.6</v>
      </c>
    </row>
    <row r="14" ht="15.75" spans="1:8">
      <c r="A14" s="27" t="s">
        <v>196</v>
      </c>
      <c r="B14" s="28" t="s">
        <v>228</v>
      </c>
      <c r="C14" s="28" t="s">
        <v>214</v>
      </c>
      <c r="D14" s="28" t="s">
        <v>229</v>
      </c>
      <c r="E14" s="29" t="s">
        <v>93</v>
      </c>
      <c r="F14" s="28" t="s">
        <v>216</v>
      </c>
      <c r="G14" s="30" t="s">
        <v>230</v>
      </c>
      <c r="H14" s="31" t="s">
        <v>218</v>
      </c>
    </row>
    <row r="15" ht="15.75" spans="1:8">
      <c r="A15" s="32" t="s">
        <v>219</v>
      </c>
      <c r="B15" s="33">
        <v>7150185</v>
      </c>
      <c r="C15" s="34">
        <f>86300*1.2*77</f>
        <v>7974120</v>
      </c>
      <c r="D15" s="34">
        <f t="shared" ref="D15:D23" si="1">B15-E15</f>
        <v>1472820</v>
      </c>
      <c r="E15" s="34">
        <v>5677365</v>
      </c>
      <c r="F15" s="35"/>
      <c r="G15" s="36"/>
      <c r="H15" s="37"/>
    </row>
    <row r="16" ht="15.75" spans="1:8">
      <c r="A16" s="32" t="s">
        <v>220</v>
      </c>
      <c r="B16" s="34"/>
      <c r="C16" s="34"/>
      <c r="D16" s="34">
        <f t="shared" si="1"/>
        <v>0</v>
      </c>
      <c r="E16" s="34"/>
      <c r="F16" s="35"/>
      <c r="G16" s="38"/>
      <c r="H16" s="37"/>
    </row>
    <row r="17" ht="15.75" spans="1:8">
      <c r="A17" s="39" t="s">
        <v>221</v>
      </c>
      <c r="B17" s="33">
        <v>566818.4</v>
      </c>
      <c r="C17" s="34"/>
      <c r="D17" s="34">
        <f t="shared" si="1"/>
        <v>0</v>
      </c>
      <c r="E17" s="34">
        <v>566818.4</v>
      </c>
      <c r="F17" s="35"/>
      <c r="G17" s="40"/>
      <c r="H17" s="37"/>
    </row>
    <row r="18" ht="15.75" spans="1:8">
      <c r="A18" s="32" t="s">
        <v>222</v>
      </c>
      <c r="B18" s="34"/>
      <c r="C18" s="34"/>
      <c r="D18" s="34">
        <f t="shared" si="1"/>
        <v>0</v>
      </c>
      <c r="E18" s="34"/>
      <c r="F18" s="35"/>
      <c r="G18" s="38"/>
      <c r="H18" s="37"/>
    </row>
    <row r="19" ht="15.75" spans="1:8">
      <c r="A19" s="39" t="s">
        <v>223</v>
      </c>
      <c r="B19" s="34"/>
      <c r="C19" s="34"/>
      <c r="D19" s="34">
        <f t="shared" si="1"/>
        <v>0</v>
      </c>
      <c r="E19" s="34"/>
      <c r="F19" s="35"/>
      <c r="G19" s="38"/>
      <c r="H19" s="37"/>
    </row>
    <row r="20" ht="15.75" spans="1:8">
      <c r="A20" s="32" t="s">
        <v>224</v>
      </c>
      <c r="B20" s="33">
        <v>251662</v>
      </c>
      <c r="C20" s="34">
        <f>E15*0.12</f>
        <v>681283.8</v>
      </c>
      <c r="D20" s="34">
        <f t="shared" si="1"/>
        <v>-32206.25</v>
      </c>
      <c r="E20" s="34">
        <f>F20</f>
        <v>283868.25</v>
      </c>
      <c r="F20" s="34">
        <f>E15*0.05</f>
        <v>283868.25</v>
      </c>
      <c r="G20" s="38"/>
      <c r="H20" s="37"/>
    </row>
    <row r="21" ht="15.75" spans="1:8">
      <c r="A21" s="32" t="s">
        <v>225</v>
      </c>
      <c r="B21" s="34"/>
      <c r="C21" s="34">
        <f>E15*0.02</f>
        <v>113547.3</v>
      </c>
      <c r="D21" s="34">
        <f t="shared" si="1"/>
        <v>-113547.3</v>
      </c>
      <c r="E21" s="34">
        <f>C21</f>
        <v>113547.3</v>
      </c>
      <c r="F21" s="41">
        <f>C21</f>
        <v>113547.3</v>
      </c>
      <c r="G21" s="38"/>
      <c r="H21" s="37"/>
    </row>
    <row r="22" ht="15.75" spans="1:8">
      <c r="A22" s="32" t="s">
        <v>226</v>
      </c>
      <c r="B22" s="34"/>
      <c r="C22" s="34">
        <f>E15*0.025</f>
        <v>141934.125</v>
      </c>
      <c r="D22" s="34">
        <f t="shared" si="1"/>
        <v>-141934.125</v>
      </c>
      <c r="E22" s="34">
        <f>C22</f>
        <v>141934.125</v>
      </c>
      <c r="F22" s="41">
        <f>C22</f>
        <v>141934.125</v>
      </c>
      <c r="G22" s="38"/>
      <c r="H22" s="37"/>
    </row>
    <row r="23" ht="15.75" spans="1:8">
      <c r="A23" s="37" t="s">
        <v>227</v>
      </c>
      <c r="B23" s="37"/>
      <c r="C23" s="37"/>
      <c r="D23" s="34">
        <f t="shared" si="1"/>
        <v>0</v>
      </c>
      <c r="E23" s="37"/>
      <c r="F23" s="37"/>
      <c r="G23" s="37"/>
      <c r="H23" s="37"/>
    </row>
    <row r="24" spans="2:5">
      <c r="B24">
        <f>SUM(B15:B23)</f>
        <v>7968665.4</v>
      </c>
      <c r="E24" s="42">
        <f>SUM(E15:E23)</f>
        <v>6783533.075</v>
      </c>
    </row>
  </sheetData>
  <mergeCells count="1">
    <mergeCell ref="A1:G1"/>
  </mergeCells>
  <pageMargins left="0.708661417322835" right="0.708661417322835" top="0.748031496062992" bottom="0.748031496062992" header="0.31496062992126" footer="0.31496062992126"/>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
  <sheetViews>
    <sheetView topLeftCell="C1" workbookViewId="0">
      <selection activeCell="F1" sqref="F1:L1"/>
    </sheetView>
  </sheetViews>
  <sheetFormatPr defaultColWidth="9" defaultRowHeight="13.5"/>
  <cols>
    <col min="1" max="1" width="27.75" customWidth="1"/>
    <col min="2" max="2" width="15" customWidth="1"/>
    <col min="3" max="3" width="14.375" customWidth="1"/>
    <col min="4" max="4" width="13.375" customWidth="1"/>
    <col min="5" max="5" width="15.125" customWidth="1"/>
    <col min="6" max="6" width="19.875" customWidth="1"/>
    <col min="7" max="7" width="15.75" customWidth="1"/>
    <col min="8" max="8" width="14.5" customWidth="1"/>
    <col min="9" max="9" width="13.625" customWidth="1"/>
    <col min="10" max="10" width="12.25" customWidth="1"/>
  </cols>
  <sheetData>
    <row r="1" ht="25.5" customHeight="1" spans="1:12">
      <c r="A1" s="6" t="s">
        <v>231</v>
      </c>
      <c r="B1" s="6"/>
      <c r="C1" s="6"/>
      <c r="D1" s="6"/>
      <c r="E1" s="6"/>
      <c r="F1" s="7" t="s">
        <v>232</v>
      </c>
      <c r="G1" s="7"/>
      <c r="H1" s="7"/>
      <c r="I1" s="7"/>
      <c r="J1" s="7"/>
      <c r="K1" s="7"/>
      <c r="L1" s="7"/>
    </row>
    <row r="2" ht="15.75" spans="1:12">
      <c r="A2" s="8" t="s">
        <v>233</v>
      </c>
      <c r="B2" s="9" t="s">
        <v>234</v>
      </c>
      <c r="C2" s="9" t="s">
        <v>235</v>
      </c>
      <c r="D2" s="9" t="s">
        <v>236</v>
      </c>
      <c r="E2" s="9" t="s">
        <v>237</v>
      </c>
      <c r="F2" s="8" t="s">
        <v>233</v>
      </c>
      <c r="G2" s="9" t="s">
        <v>234</v>
      </c>
      <c r="H2" s="9" t="s">
        <v>235</v>
      </c>
      <c r="I2" s="9" t="s">
        <v>236</v>
      </c>
      <c r="J2" s="9" t="s">
        <v>237</v>
      </c>
      <c r="K2" s="17" t="s">
        <v>238</v>
      </c>
      <c r="L2" s="18"/>
    </row>
    <row r="3" ht="21.75" customHeight="1" spans="1:12">
      <c r="A3" s="10" t="s">
        <v>239</v>
      </c>
      <c r="B3" s="11">
        <f>B4+B9+B21+B28</f>
        <v>20170895.67</v>
      </c>
      <c r="C3" s="11"/>
      <c r="D3" s="11"/>
      <c r="E3" s="11">
        <f>E4+E9+E21+E28</f>
        <v>6521922.93</v>
      </c>
      <c r="F3" s="10" t="s">
        <v>239</v>
      </c>
      <c r="G3" s="11">
        <f>G4+G9+G21+G28</f>
        <v>80681519.48</v>
      </c>
      <c r="H3" s="11"/>
      <c r="I3" s="11"/>
      <c r="J3" s="11">
        <f>J4+J9+J21+J28</f>
        <v>3865881.98795</v>
      </c>
      <c r="K3" s="19" t="s">
        <v>240</v>
      </c>
      <c r="L3" s="20"/>
    </row>
    <row r="4" ht="21.75" customHeight="1" spans="1:12">
      <c r="A4" s="12" t="s">
        <v>241</v>
      </c>
      <c r="B4" s="11">
        <f>SUM(B5:B8)</f>
        <v>17508262</v>
      </c>
      <c r="C4" s="11"/>
      <c r="D4" s="11"/>
      <c r="E4" s="11">
        <f>SUM(E5:E8)</f>
        <v>5661004.72</v>
      </c>
      <c r="F4" s="12" t="s">
        <v>241</v>
      </c>
      <c r="G4" s="11">
        <f>SUM(G5:G8)</f>
        <v>69846504.61</v>
      </c>
      <c r="H4" s="11"/>
      <c r="I4" s="11"/>
      <c r="J4" s="11">
        <f>J5+J6+J7+J8</f>
        <v>2211805.97931667</v>
      </c>
      <c r="K4" s="21"/>
      <c r="L4" s="22"/>
    </row>
    <row r="5" ht="21.75" customHeight="1" spans="1:12">
      <c r="A5" s="13" t="s">
        <v>242</v>
      </c>
      <c r="B5" s="11">
        <f>17508262-B7</f>
        <v>16083880.6</v>
      </c>
      <c r="C5" s="11">
        <v>20</v>
      </c>
      <c r="D5" s="14">
        <v>0.03</v>
      </c>
      <c r="E5" s="11">
        <f>ROUND(B5/3*0.97/12*12,2)</f>
        <v>5200454.73</v>
      </c>
      <c r="F5" s="13" t="s">
        <v>242</v>
      </c>
      <c r="G5" s="11">
        <v>69846504.61</v>
      </c>
      <c r="H5" s="11">
        <v>30</v>
      </c>
      <c r="I5" s="14">
        <v>0.05</v>
      </c>
      <c r="J5" s="11">
        <f>G5*0.95/H5</f>
        <v>2211805.97931667</v>
      </c>
      <c r="K5" s="21"/>
      <c r="L5" s="22"/>
    </row>
    <row r="6" ht="21.75" customHeight="1" spans="1:12">
      <c r="A6" s="13" t="s">
        <v>243</v>
      </c>
      <c r="B6" s="11"/>
      <c r="C6" s="11"/>
      <c r="D6" s="11"/>
      <c r="E6" s="11"/>
      <c r="F6" s="13" t="s">
        <v>243</v>
      </c>
      <c r="G6" s="11"/>
      <c r="H6" s="11"/>
      <c r="I6" s="11"/>
      <c r="J6" s="11">
        <f t="shared" ref="J6" si="0">G6*0.95/5</f>
        <v>0</v>
      </c>
      <c r="K6" s="21"/>
      <c r="L6" s="22"/>
    </row>
    <row r="7" ht="21.75" customHeight="1" spans="1:12">
      <c r="A7" s="13" t="s">
        <v>244</v>
      </c>
      <c r="B7" s="11">
        <v>1424381.4</v>
      </c>
      <c r="C7" s="11">
        <v>20</v>
      </c>
      <c r="D7" s="14">
        <v>0.03</v>
      </c>
      <c r="E7" s="11">
        <f>ROUND(B7/3*0.97/12*12,2)</f>
        <v>460549.99</v>
      </c>
      <c r="F7" s="13" t="s">
        <v>244</v>
      </c>
      <c r="G7" s="11"/>
      <c r="H7" s="11"/>
      <c r="I7" s="14"/>
      <c r="J7" s="11"/>
      <c r="K7" s="21"/>
      <c r="L7" s="22"/>
    </row>
    <row r="8" ht="21.75" customHeight="1" spans="1:12">
      <c r="A8" s="13" t="s">
        <v>245</v>
      </c>
      <c r="B8" s="11"/>
      <c r="C8" s="11"/>
      <c r="D8" s="11"/>
      <c r="E8" s="11"/>
      <c r="F8" s="13" t="s">
        <v>245</v>
      </c>
      <c r="G8" s="11"/>
      <c r="H8" s="11"/>
      <c r="I8" s="14"/>
      <c r="J8" s="11"/>
      <c r="K8" s="21"/>
      <c r="L8" s="22"/>
    </row>
    <row r="9" ht="21.75" customHeight="1" spans="1:12">
      <c r="A9" s="15" t="s">
        <v>246</v>
      </c>
      <c r="B9" s="11">
        <f>SUM(B10:B20)</f>
        <v>1082741.67</v>
      </c>
      <c r="C9" s="11"/>
      <c r="D9" s="11"/>
      <c r="E9" s="11">
        <f>SUM(E10:E20)</f>
        <v>350086.47</v>
      </c>
      <c r="F9" s="15" t="s">
        <v>246</v>
      </c>
      <c r="G9" s="11">
        <f>G11+G15+G16+G17+G19</f>
        <v>5734954.87</v>
      </c>
      <c r="H9" s="11"/>
      <c r="I9" s="14"/>
      <c r="J9" s="11">
        <f>J10+J11+J15+J16+J17+J19</f>
        <v>1089641.4253</v>
      </c>
      <c r="K9" s="21"/>
      <c r="L9" s="22"/>
    </row>
    <row r="10" ht="21.75" customHeight="1" spans="1:12">
      <c r="A10" s="13" t="s">
        <v>247</v>
      </c>
      <c r="B10" s="11">
        <v>270128.5</v>
      </c>
      <c r="C10" s="11">
        <v>3</v>
      </c>
      <c r="D10" s="14">
        <v>0.03</v>
      </c>
      <c r="E10" s="11">
        <f t="shared" ref="E10:E13" si="1">ROUND(B10/3*0.97/12*12,2)</f>
        <v>87341.55</v>
      </c>
      <c r="F10" s="13" t="s">
        <v>247</v>
      </c>
      <c r="G10" s="11"/>
      <c r="H10" s="11"/>
      <c r="I10" s="14"/>
      <c r="J10" s="11"/>
      <c r="K10" s="21"/>
      <c r="L10" s="22"/>
    </row>
    <row r="11" ht="21.75" customHeight="1" spans="1:12">
      <c r="A11" s="13" t="s">
        <v>248</v>
      </c>
      <c r="B11" s="11">
        <v>238975</v>
      </c>
      <c r="C11" s="11">
        <v>3</v>
      </c>
      <c r="D11" s="14">
        <v>0.03</v>
      </c>
      <c r="E11" s="11">
        <f t="shared" si="1"/>
        <v>77268.58</v>
      </c>
      <c r="F11" s="13" t="s">
        <v>248</v>
      </c>
      <c r="G11" s="11"/>
      <c r="H11" s="11"/>
      <c r="I11" s="14"/>
      <c r="J11" s="11"/>
      <c r="K11" s="21"/>
      <c r="L11" s="22"/>
    </row>
    <row r="12" ht="21.75" customHeight="1" spans="1:12">
      <c r="A12" s="13" t="s">
        <v>249</v>
      </c>
      <c r="B12" s="11"/>
      <c r="C12" s="11"/>
      <c r="D12" s="11"/>
      <c r="E12" s="11"/>
      <c r="F12" s="13" t="s">
        <v>249</v>
      </c>
      <c r="G12" s="11"/>
      <c r="H12" s="11"/>
      <c r="I12" s="14"/>
      <c r="J12" s="11"/>
      <c r="K12" s="21"/>
      <c r="L12" s="22"/>
    </row>
    <row r="13" ht="21.75" customHeight="1" spans="1:12">
      <c r="A13" s="13" t="s">
        <v>250</v>
      </c>
      <c r="B13" s="11">
        <v>196711</v>
      </c>
      <c r="C13" s="11">
        <v>5</v>
      </c>
      <c r="D13" s="14">
        <v>0.03</v>
      </c>
      <c r="E13" s="11">
        <f t="shared" si="1"/>
        <v>63603.22</v>
      </c>
      <c r="F13" s="13" t="s">
        <v>250</v>
      </c>
      <c r="G13" s="11"/>
      <c r="H13" s="11"/>
      <c r="I13" s="14"/>
      <c r="J13" s="11"/>
      <c r="K13" s="21"/>
      <c r="L13" s="22"/>
    </row>
    <row r="14" ht="21.75" customHeight="1" spans="1:12">
      <c r="A14" s="13" t="s">
        <v>251</v>
      </c>
      <c r="B14" s="11"/>
      <c r="C14" s="11"/>
      <c r="D14" s="11"/>
      <c r="E14" s="11"/>
      <c r="F14" s="13" t="s">
        <v>251</v>
      </c>
      <c r="G14" s="11"/>
      <c r="H14" s="11"/>
      <c r="I14" s="14"/>
      <c r="J14" s="11"/>
      <c r="K14" s="21"/>
      <c r="L14" s="22"/>
    </row>
    <row r="15" ht="21.75" customHeight="1" spans="1:12">
      <c r="A15" s="13" t="s">
        <v>252</v>
      </c>
      <c r="B15" s="11"/>
      <c r="C15" s="11"/>
      <c r="D15" s="11"/>
      <c r="E15" s="11"/>
      <c r="F15" s="13" t="s">
        <v>252</v>
      </c>
      <c r="G15" s="11">
        <v>2069808</v>
      </c>
      <c r="H15" s="11">
        <v>5</v>
      </c>
      <c r="I15" s="14">
        <v>0.05</v>
      </c>
      <c r="J15" s="11">
        <f t="shared" ref="J15:J30" si="2">G15*0.95/H15</f>
        <v>393263.52</v>
      </c>
      <c r="K15" s="21"/>
      <c r="L15" s="22"/>
    </row>
    <row r="16" ht="21.75" customHeight="1" spans="1:12">
      <c r="A16" s="13" t="s">
        <v>253</v>
      </c>
      <c r="B16" s="11"/>
      <c r="C16" s="11"/>
      <c r="D16" s="11"/>
      <c r="E16" s="11"/>
      <c r="F16" s="13" t="s">
        <v>253</v>
      </c>
      <c r="G16" s="11">
        <v>96147</v>
      </c>
      <c r="H16" s="11">
        <v>5</v>
      </c>
      <c r="I16" s="14">
        <v>0.05</v>
      </c>
      <c r="J16" s="11">
        <f t="shared" si="2"/>
        <v>18267.93</v>
      </c>
      <c r="K16" s="21"/>
      <c r="L16" s="22"/>
    </row>
    <row r="17" ht="21.75" customHeight="1" spans="1:12">
      <c r="A17" s="13" t="s">
        <v>254</v>
      </c>
      <c r="B17" s="11">
        <f>381944.87-B10</f>
        <v>111816.37</v>
      </c>
      <c r="C17" s="11">
        <v>3</v>
      </c>
      <c r="D17" s="14">
        <v>0.03</v>
      </c>
      <c r="E17" s="11">
        <f>ROUND(B17/3*0.97/12*12,2)</f>
        <v>36153.96</v>
      </c>
      <c r="F17" s="13" t="s">
        <v>254</v>
      </c>
      <c r="G17" s="11">
        <f>104751</f>
        <v>104751</v>
      </c>
      <c r="H17" s="11">
        <v>5</v>
      </c>
      <c r="I17" s="14">
        <v>0.05</v>
      </c>
      <c r="J17" s="11">
        <f t="shared" si="2"/>
        <v>19902.69</v>
      </c>
      <c r="K17" s="21"/>
      <c r="L17" s="22"/>
    </row>
    <row r="18" ht="21.75" customHeight="1" spans="1:12">
      <c r="A18" s="13" t="s">
        <v>255</v>
      </c>
      <c r="B18" s="11">
        <v>265110.8</v>
      </c>
      <c r="C18" s="11">
        <v>3</v>
      </c>
      <c r="D18" s="14">
        <v>0.03</v>
      </c>
      <c r="E18" s="11">
        <f>ROUND(B18/3*0.97/12*12,2)</f>
        <v>85719.16</v>
      </c>
      <c r="F18" s="13" t="s">
        <v>255</v>
      </c>
      <c r="G18" s="11"/>
      <c r="H18" s="11"/>
      <c r="I18" s="14"/>
      <c r="J18" s="11"/>
      <c r="K18" s="21"/>
      <c r="L18" s="22"/>
    </row>
    <row r="19" ht="21.75" customHeight="1" spans="1:12">
      <c r="A19" s="13" t="s">
        <v>256</v>
      </c>
      <c r="B19" s="11"/>
      <c r="C19" s="11"/>
      <c r="D19" s="11"/>
      <c r="E19" s="11"/>
      <c r="F19" s="13" t="s">
        <v>256</v>
      </c>
      <c r="G19" s="11">
        <v>3464248.87</v>
      </c>
      <c r="H19" s="16">
        <v>5</v>
      </c>
      <c r="I19" s="14">
        <v>0.05</v>
      </c>
      <c r="J19" s="11">
        <f t="shared" si="2"/>
        <v>658207.2853</v>
      </c>
      <c r="K19" s="21"/>
      <c r="L19" s="22"/>
    </row>
    <row r="20" ht="27.95" customHeight="1" spans="1:12">
      <c r="A20" s="13" t="s">
        <v>257</v>
      </c>
      <c r="B20" s="11"/>
      <c r="C20" s="11"/>
      <c r="D20" s="11"/>
      <c r="E20" s="11"/>
      <c r="F20" s="13" t="s">
        <v>257</v>
      </c>
      <c r="G20" s="11"/>
      <c r="H20" s="11"/>
      <c r="I20" s="14"/>
      <c r="J20" s="11"/>
      <c r="K20" s="21"/>
      <c r="L20" s="22"/>
    </row>
    <row r="21" ht="21.75" customHeight="1" spans="1:12">
      <c r="A21" s="15" t="s">
        <v>258</v>
      </c>
      <c r="B21" s="11">
        <f>SUM(B22:B27)</f>
        <v>563330</v>
      </c>
      <c r="C21" s="11"/>
      <c r="D21" s="11"/>
      <c r="E21" s="11">
        <f>SUM(E22:E27)</f>
        <v>182143.36</v>
      </c>
      <c r="F21" s="15" t="s">
        <v>258</v>
      </c>
      <c r="G21" s="11">
        <f>G22+G23+G24+G25+G26+G27</f>
        <v>2809100</v>
      </c>
      <c r="H21" s="11"/>
      <c r="I21" s="14"/>
      <c r="J21" s="11">
        <f>J22+J23+J24+J25+J26+J27</f>
        <v>419340.45</v>
      </c>
      <c r="K21" s="21"/>
      <c r="L21" s="22"/>
    </row>
    <row r="22" ht="21.75" customHeight="1" spans="1:12">
      <c r="A22" s="13" t="s">
        <v>259</v>
      </c>
      <c r="B22" s="11"/>
      <c r="C22" s="11"/>
      <c r="D22" s="11"/>
      <c r="E22" s="11"/>
      <c r="F22" s="13" t="s">
        <v>259</v>
      </c>
      <c r="G22" s="11">
        <v>1605010</v>
      </c>
      <c r="H22" s="11">
        <v>5</v>
      </c>
      <c r="I22" s="14">
        <v>0.05</v>
      </c>
      <c r="J22" s="11">
        <f t="shared" si="2"/>
        <v>304951.9</v>
      </c>
      <c r="K22" s="21"/>
      <c r="L22" s="22"/>
    </row>
    <row r="23" ht="21.75" customHeight="1" spans="1:12">
      <c r="A23" s="13" t="s">
        <v>260</v>
      </c>
      <c r="B23" s="11">
        <v>166200</v>
      </c>
      <c r="C23" s="11">
        <v>5</v>
      </c>
      <c r="D23" s="14">
        <v>0.03</v>
      </c>
      <c r="E23" s="11">
        <f>ROUND(B23/3*0.97/12*12,2)</f>
        <v>53738</v>
      </c>
      <c r="F23" s="13" t="s">
        <v>260</v>
      </c>
      <c r="G23" s="11"/>
      <c r="H23" s="11"/>
      <c r="I23" s="14"/>
      <c r="J23" s="11"/>
      <c r="K23" s="21"/>
      <c r="L23" s="22"/>
    </row>
    <row r="24" ht="21.75" customHeight="1" spans="1:12">
      <c r="A24" s="13" t="s">
        <v>261</v>
      </c>
      <c r="B24" s="11">
        <v>98500</v>
      </c>
      <c r="C24" s="11">
        <v>5</v>
      </c>
      <c r="D24" s="14">
        <v>0.03</v>
      </c>
      <c r="E24" s="11">
        <f>ROUND(B24/3*0.97/12*12,2)</f>
        <v>31848.33</v>
      </c>
      <c r="F24" s="13" t="s">
        <v>261</v>
      </c>
      <c r="G24" s="11"/>
      <c r="H24" s="11"/>
      <c r="I24" s="14"/>
      <c r="J24" s="11"/>
      <c r="K24" s="21"/>
      <c r="L24" s="22"/>
    </row>
    <row r="25" ht="21.75" customHeight="1" spans="1:12">
      <c r="A25" s="13" t="s">
        <v>262</v>
      </c>
      <c r="B25" s="11"/>
      <c r="C25" s="11"/>
      <c r="D25" s="11"/>
      <c r="E25" s="11"/>
      <c r="F25" s="13" t="s">
        <v>262</v>
      </c>
      <c r="G25" s="11"/>
      <c r="H25" s="11"/>
      <c r="I25" s="14"/>
      <c r="J25" s="11"/>
      <c r="K25" s="21"/>
      <c r="L25" s="22"/>
    </row>
    <row r="26" ht="21.75" customHeight="1" spans="1:12">
      <c r="A26" s="13" t="s">
        <v>263</v>
      </c>
      <c r="B26" s="11"/>
      <c r="C26" s="11"/>
      <c r="D26" s="11"/>
      <c r="E26" s="11"/>
      <c r="F26" s="13" t="s">
        <v>263</v>
      </c>
      <c r="G26" s="11"/>
      <c r="H26" s="11"/>
      <c r="I26" s="14"/>
      <c r="J26" s="11"/>
      <c r="K26" s="21"/>
      <c r="L26" s="22"/>
    </row>
    <row r="27" ht="21.75" customHeight="1" spans="1:12">
      <c r="A27" s="13" t="s">
        <v>264</v>
      </c>
      <c r="B27" s="11">
        <v>298630</v>
      </c>
      <c r="C27" s="11">
        <v>3</v>
      </c>
      <c r="D27" s="14">
        <v>0.03</v>
      </c>
      <c r="E27" s="11">
        <f>ROUND(B27/3*0.97/12*12,2)</f>
        <v>96557.03</v>
      </c>
      <c r="F27" s="13" t="s">
        <v>264</v>
      </c>
      <c r="G27" s="11">
        <v>1204090</v>
      </c>
      <c r="H27" s="11">
        <v>10</v>
      </c>
      <c r="I27" s="14">
        <v>0.05</v>
      </c>
      <c r="J27" s="11">
        <f t="shared" si="2"/>
        <v>114388.55</v>
      </c>
      <c r="K27" s="21"/>
      <c r="L27" s="22"/>
    </row>
    <row r="28" ht="21.75" customHeight="1" spans="1:12">
      <c r="A28" s="15" t="s">
        <v>265</v>
      </c>
      <c r="B28" s="11">
        <f>SUM(B29:B32)</f>
        <v>1016562</v>
      </c>
      <c r="C28" s="11"/>
      <c r="D28" s="11"/>
      <c r="E28" s="11">
        <f>SUM(E29:E32)</f>
        <v>328688.38</v>
      </c>
      <c r="F28" s="15" t="s">
        <v>265</v>
      </c>
      <c r="G28" s="11">
        <f>G29+G30+G31</f>
        <v>2290960</v>
      </c>
      <c r="H28" s="11"/>
      <c r="I28" s="14">
        <v>0.05</v>
      </c>
      <c r="J28" s="11">
        <f>J29+J31</f>
        <v>145094.133333333</v>
      </c>
      <c r="K28" s="21"/>
      <c r="L28" s="22"/>
    </row>
    <row r="29" ht="27" customHeight="1" spans="1:12">
      <c r="A29" s="13" t="s">
        <v>266</v>
      </c>
      <c r="B29" s="11"/>
      <c r="C29" s="11"/>
      <c r="D29" s="11"/>
      <c r="E29" s="11"/>
      <c r="F29" s="13" t="s">
        <v>266</v>
      </c>
      <c r="G29" s="11">
        <v>2290960</v>
      </c>
      <c r="H29" s="11">
        <v>15</v>
      </c>
      <c r="I29" s="14">
        <v>0.05</v>
      </c>
      <c r="J29" s="11">
        <f t="shared" si="2"/>
        <v>145094.133333333</v>
      </c>
      <c r="K29" s="21"/>
      <c r="L29" s="22"/>
    </row>
    <row r="30" ht="38.1" customHeight="1" spans="1:12">
      <c r="A30" s="13" t="s">
        <v>267</v>
      </c>
      <c r="B30" s="11"/>
      <c r="C30" s="11"/>
      <c r="D30" s="11"/>
      <c r="E30" s="11"/>
      <c r="F30" s="13" t="s">
        <v>267</v>
      </c>
      <c r="G30" s="11"/>
      <c r="H30" s="11">
        <v>5</v>
      </c>
      <c r="I30" s="14"/>
      <c r="J30" s="11">
        <f t="shared" si="2"/>
        <v>0</v>
      </c>
      <c r="K30" s="21"/>
      <c r="L30" s="22"/>
    </row>
    <row r="31" ht="39" customHeight="1" spans="1:12">
      <c r="A31" s="13" t="s">
        <v>268</v>
      </c>
      <c r="B31" s="11">
        <v>184500</v>
      </c>
      <c r="C31" s="11">
        <v>5</v>
      </c>
      <c r="D31" s="14">
        <v>0.03</v>
      </c>
      <c r="E31" s="11">
        <f>ROUND(B31/3*0.97/12*12,2)</f>
        <v>59655</v>
      </c>
      <c r="F31" s="13" t="s">
        <v>268</v>
      </c>
      <c r="G31" s="11"/>
      <c r="H31" s="11"/>
      <c r="I31" s="14"/>
      <c r="J31" s="11"/>
      <c r="K31" s="21"/>
      <c r="L31" s="22"/>
    </row>
    <row r="32" ht="23.1" customHeight="1" spans="1:12">
      <c r="A32" s="13" t="s">
        <v>269</v>
      </c>
      <c r="B32" s="11">
        <f>1016562-B31</f>
        <v>832062</v>
      </c>
      <c r="C32" s="11">
        <v>5</v>
      </c>
      <c r="D32" s="14">
        <v>0.03</v>
      </c>
      <c r="E32" s="11">
        <f>ROUND(B32/3*0.97/12*12,2)</f>
        <v>269033.38</v>
      </c>
      <c r="F32" s="13"/>
      <c r="G32" s="11"/>
      <c r="H32" s="11"/>
      <c r="I32" s="14"/>
      <c r="J32" s="11"/>
      <c r="K32" s="23"/>
      <c r="L32" s="24"/>
    </row>
  </sheetData>
  <mergeCells count="4">
    <mergeCell ref="A1:E1"/>
    <mergeCell ref="F1:L1"/>
    <mergeCell ref="K2:L2"/>
    <mergeCell ref="K3:L32"/>
  </mergeCells>
  <pageMargins left="0.904861111111111" right="0.7" top="0.75" bottom="0.432638888888889"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封面</vt:lpstr>
      <vt:lpstr>基本情况表</vt:lpstr>
      <vt:lpstr>收入情况表</vt:lpstr>
      <vt:lpstr>教育成本归集表</vt:lpstr>
      <vt:lpstr>教育培养成本核定表</vt:lpstr>
      <vt:lpstr>学生人数核定表</vt:lpstr>
      <vt:lpstr>教职工人数核定表</vt:lpstr>
      <vt:lpstr>薪酬核定表</vt:lpstr>
      <vt:lpstr>固定资产折旧计算表</vt:lpstr>
      <vt:lpstr>承诺书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2022-07-04T01:13:00Z</dcterms:created>
  <cp:lastPrinted>2022-08-18T06:39:00Z</cp:lastPrinted>
  <dcterms:modified xsi:type="dcterms:W3CDTF">2024-01-05T06:11:13Z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D9CD9F85DE6943AE816094058816E61F</vt:lpwstr>
  </property>
  <property fmtid="{D5CDD505-2E9C-101B-9397-08002B2CF9AE}" pid="3" name="KSOProductBuildVer">
    <vt:lpwstr>2052-12.1.0.16120</vt:lpwstr>
  </property>
</Properties>
</file>