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6" windowWidth="23136" windowHeight="9636" firstSheet="2" activeTab="8"/>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4519"/>
</workbook>
</file>

<file path=xl/calcChain.xml><?xml version="1.0" encoding="utf-8"?>
<calcChain xmlns="http://schemas.openxmlformats.org/spreadsheetml/2006/main">
  <c r="E55" i="4"/>
  <c r="C20" i="5"/>
  <c r="D19"/>
  <c r="C19"/>
  <c r="G44" i="4"/>
  <c r="G40"/>
  <c r="J40"/>
  <c r="C21" i="6"/>
  <c r="C4" i="8"/>
  <c r="C15"/>
  <c r="D20" i="5"/>
  <c r="J36" i="4"/>
  <c r="J27"/>
  <c r="J13"/>
  <c r="G23"/>
  <c r="J23"/>
  <c r="F22" i="8"/>
  <c r="F21"/>
  <c r="F20"/>
  <c r="C22"/>
  <c r="C21"/>
  <c r="C20"/>
  <c r="C11"/>
  <c r="C10"/>
  <c r="C9"/>
  <c r="F9"/>
  <c r="F11"/>
  <c r="F10"/>
  <c r="G17" i="4"/>
  <c r="D18" i="5"/>
  <c r="C18"/>
  <c r="J17" i="4"/>
  <c r="D21" i="5"/>
  <c r="C21"/>
  <c r="C17"/>
  <c r="D15"/>
  <c r="C15"/>
  <c r="J15" i="4"/>
  <c r="G15"/>
  <c r="J34" i="9"/>
  <c r="J5"/>
  <c r="J4" s="1"/>
  <c r="J35" s="1"/>
  <c r="J9"/>
  <c r="J21"/>
  <c r="J31"/>
  <c r="J29" s="1"/>
  <c r="J30"/>
  <c r="J27"/>
  <c r="J26"/>
  <c r="J25"/>
  <c r="J24"/>
  <c r="J23"/>
  <c r="J22"/>
  <c r="J32"/>
  <c r="J6"/>
  <c r="G35"/>
  <c r="J18"/>
  <c r="J17"/>
  <c r="J16"/>
  <c r="J15"/>
  <c r="J14"/>
  <c r="J13"/>
  <c r="J12"/>
  <c r="J11"/>
  <c r="J10"/>
  <c r="E10" i="8"/>
  <c r="E22"/>
  <c r="E21"/>
  <c r="B24"/>
  <c r="B13"/>
  <c r="E11"/>
  <c r="J14" i="4"/>
  <c r="J35"/>
  <c r="J41"/>
  <c r="J24"/>
  <c r="J20"/>
  <c r="G13"/>
  <c r="G14"/>
  <c r="G41"/>
  <c r="G36"/>
  <c r="G24"/>
  <c r="G42"/>
  <c r="G20"/>
  <c r="G10"/>
  <c r="G5" s="1"/>
  <c r="D55"/>
  <c r="J5"/>
  <c r="G27"/>
  <c r="D46" i="7"/>
  <c r="D45"/>
  <c r="D44"/>
  <c r="D41"/>
  <c r="D40"/>
  <c r="D29"/>
  <c r="D28"/>
  <c r="D27"/>
  <c r="D24"/>
  <c r="D23"/>
  <c r="E7"/>
  <c r="D21" i="6"/>
  <c r="E13"/>
  <c r="E12"/>
  <c r="E11"/>
  <c r="E4"/>
  <c r="E3"/>
  <c r="G37" i="4"/>
  <c r="D11" i="3"/>
  <c r="C11"/>
  <c r="E22" i="9"/>
  <c r="E14"/>
  <c r="E15"/>
  <c r="E16"/>
  <c r="E17"/>
  <c r="E18"/>
  <c r="E31"/>
  <c r="H55" i="4"/>
  <c r="D12" i="3"/>
  <c r="C12"/>
  <c r="B35" i="9"/>
  <c r="E6"/>
  <c r="E5"/>
  <c r="E23"/>
  <c r="E24"/>
  <c r="E25"/>
  <c r="E26"/>
  <c r="E27"/>
  <c r="E30"/>
  <c r="E32"/>
  <c r="E11"/>
  <c r="E12"/>
  <c r="E13"/>
  <c r="E10"/>
  <c r="D15" i="2"/>
  <c r="C15"/>
  <c r="B15"/>
  <c r="E24" i="8" l="1"/>
  <c r="E13"/>
  <c r="D14" i="5"/>
  <c r="J37" i="4"/>
  <c r="D17" i="5" s="1"/>
  <c r="J12" i="4"/>
  <c r="G12"/>
  <c r="E35" i="9"/>
  <c r="J55" i="4" l="1"/>
  <c r="D16" i="5"/>
  <c r="D22" s="1"/>
  <c r="D23" s="1"/>
  <c r="G55" i="4"/>
  <c r="C16" i="5"/>
  <c r="C14" s="1"/>
  <c r="C22" s="1"/>
  <c r="C23" s="1"/>
  <c r="D24" l="1"/>
  <c r="D26"/>
  <c r="C26"/>
  <c r="C24"/>
  <c r="C25" l="1"/>
  <c r="C27"/>
</calcChain>
</file>

<file path=xl/sharedStrings.xml><?xml version="1.0" encoding="utf-8"?>
<sst xmlns="http://schemas.openxmlformats.org/spreadsheetml/2006/main" count="385" uniqueCount="278">
  <si>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</si>
  <si>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</si>
  <si>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</si>
  <si>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</si>
  <si>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r>
      <rPr>
        <sz val="16"/>
        <rFont val="宋体"/>
        <family val="3"/>
        <charset val="134"/>
      </rPr>
      <t>财务负责人</t>
    </r>
  </si>
  <si>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</si>
  <si>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</si>
  <si>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</si>
  <si>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</si>
  <si>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</si>
  <si>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</si>
  <si>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r>
      <rPr>
        <b/>
        <sz val="12"/>
        <color indexed="8"/>
        <rFont val="宋体"/>
        <family val="3"/>
        <charset val="134"/>
      </rPr>
      <t>项　　目</t>
    </r>
  </si>
  <si>
    <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</si>
  <si>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</si>
  <si>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</si>
  <si>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</si>
  <si>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</si>
  <si>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</si>
  <si>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t xml:space="preserve">       </t>
    </r>
    <r>
      <rPr>
        <sz val="12"/>
        <color indexed="8"/>
        <rFont val="宋体"/>
        <family val="3"/>
        <charset val="134"/>
      </rPr>
      <t>高中部</t>
    </r>
  </si>
  <si>
    <r>
      <rPr>
        <b/>
        <sz val="12"/>
        <color indexed="8"/>
        <rFont val="宋体"/>
        <family val="3"/>
        <charset val="134"/>
      </rPr>
      <t>二、学生总数（人）</t>
    </r>
  </si>
  <si>
    <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</si>
  <si>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</si>
  <si>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</si>
  <si>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</si>
  <si>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</si>
  <si>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t>1</t>
    </r>
    <r>
      <rPr>
        <sz val="12"/>
        <rFont val="宋体"/>
        <family val="3"/>
        <charset val="134"/>
      </rPr>
      <t>、教学人员</t>
    </r>
  </si>
  <si>
    <r>
      <t xml:space="preserve">              </t>
    </r>
    <r>
      <rPr>
        <sz val="12"/>
        <color indexed="8"/>
        <rFont val="宋体"/>
        <family val="3"/>
        <charset val="134"/>
      </rPr>
      <t>小学部</t>
    </r>
  </si>
  <si>
    <r>
      <t xml:space="preserve">             </t>
    </r>
    <r>
      <rPr>
        <sz val="12"/>
        <color indexed="8"/>
        <rFont val="宋体"/>
        <family val="3"/>
        <charset val="134"/>
      </rPr>
      <t>初中部</t>
    </r>
  </si>
  <si>
    <r>
      <t xml:space="preserve">             </t>
    </r>
    <r>
      <rPr>
        <sz val="12"/>
        <color indexed="8"/>
        <rFont val="宋体"/>
        <family val="3"/>
        <charset val="134"/>
      </rPr>
      <t>高中部</t>
    </r>
  </si>
  <si>
    <t xml:space="preserve">    其中：外籍老师人数</t>
  </si>
  <si>
    <r>
      <t>2</t>
    </r>
    <r>
      <rPr>
        <sz val="12"/>
        <rFont val="宋体"/>
        <family val="3"/>
        <charset val="134"/>
      </rPr>
      <t>、教学辅助人员</t>
    </r>
  </si>
  <si>
    <r>
      <t>3</t>
    </r>
    <r>
      <rPr>
        <sz val="12"/>
        <rFont val="宋体"/>
        <family val="3"/>
        <charset val="134"/>
      </rPr>
      <t>、行政管理人员</t>
    </r>
  </si>
  <si>
    <r>
      <t>4</t>
    </r>
    <r>
      <rPr>
        <sz val="12"/>
        <rFont val="宋体"/>
        <family val="3"/>
        <charset val="134"/>
      </rPr>
      <t>、后勤工作人员</t>
    </r>
  </si>
  <si>
    <r>
      <rPr>
        <sz val="12"/>
        <rFont val="宋体"/>
        <family val="3"/>
        <charset val="134"/>
      </rPr>
      <t>（二）其他人员</t>
    </r>
  </si>
  <si>
    <r>
      <t xml:space="preserve">    1</t>
    </r>
    <r>
      <rPr>
        <sz val="12"/>
        <rFont val="宋体"/>
        <family val="3"/>
        <charset val="134"/>
      </rPr>
      <t>、短期聘用人员</t>
    </r>
  </si>
  <si>
    <r>
      <t xml:space="preserve">    2</t>
    </r>
    <r>
      <rPr>
        <sz val="12"/>
        <rFont val="宋体"/>
        <family val="3"/>
        <charset val="134"/>
      </rPr>
      <t>、离退休人员</t>
    </r>
  </si>
  <si>
    <r>
      <t xml:space="preserve">    3</t>
    </r>
    <r>
      <rPr>
        <sz val="12"/>
        <rFont val="宋体"/>
        <family val="3"/>
        <charset val="134"/>
      </rPr>
      <t>、劳务派遣人员</t>
    </r>
  </si>
  <si>
    <r>
      <t xml:space="preserve">    4</t>
    </r>
    <r>
      <rPr>
        <sz val="12"/>
        <rFont val="宋体"/>
        <family val="3"/>
        <charset val="134"/>
      </rPr>
      <t>、其他临时人员</t>
    </r>
  </si>
  <si>
    <r>
      <rPr>
        <b/>
        <sz val="12"/>
        <rFont val="宋体"/>
        <family val="3"/>
        <charset val="134"/>
      </rPr>
      <t>五、固定资产年末总值（元）</t>
    </r>
  </si>
  <si>
    <r>
      <t xml:space="preserve">  1.</t>
    </r>
    <r>
      <rPr>
        <sz val="12"/>
        <rFont val="宋体"/>
        <family val="3"/>
        <charset val="134"/>
      </rPr>
      <t>房屋及构筑物</t>
    </r>
  </si>
  <si>
    <r>
      <t xml:space="preserve">  2.</t>
    </r>
    <r>
      <rPr>
        <sz val="12"/>
        <rFont val="宋体"/>
        <family val="3"/>
        <charset val="134"/>
      </rPr>
      <t>通用设备</t>
    </r>
  </si>
  <si>
    <r>
      <t xml:space="preserve">  3.</t>
    </r>
    <r>
      <rPr>
        <sz val="12"/>
        <rFont val="宋体"/>
        <family val="3"/>
        <charset val="134"/>
      </rPr>
      <t>专用设备</t>
    </r>
  </si>
  <si>
    <r>
      <t xml:space="preserve">  4.</t>
    </r>
    <r>
      <rPr>
        <sz val="12"/>
        <rFont val="宋体"/>
        <family val="3"/>
        <charset val="134"/>
      </rPr>
      <t>家具、用具及装具</t>
    </r>
  </si>
  <si>
    <r>
      <t xml:space="preserve">      5.</t>
    </r>
    <r>
      <rPr>
        <sz val="12"/>
        <color indexed="8"/>
        <rFont val="宋体"/>
        <family val="3"/>
        <charset val="134"/>
      </rPr>
      <t>其他固定资产</t>
    </r>
  </si>
  <si>
    <t>学校类别：</t>
    <phoneticPr fontId="24" type="noConversion"/>
  </si>
  <si>
    <r>
      <t>2020</t>
    </r>
    <r>
      <rPr>
        <b/>
        <sz val="12"/>
        <rFont val="宋体"/>
        <family val="3"/>
        <charset val="134"/>
      </rPr>
      <t>年</t>
    </r>
    <phoneticPr fontId="24" type="noConversion"/>
  </si>
  <si>
    <r>
      <t>2019</t>
    </r>
    <r>
      <rPr>
        <b/>
        <sz val="12"/>
        <color indexed="8"/>
        <rFont val="宋体"/>
        <family val="3"/>
        <charset val="134"/>
      </rPr>
      <t>年</t>
    </r>
    <phoneticPr fontId="24" type="noConversion"/>
  </si>
  <si>
    <r>
      <t>表</t>
    </r>
    <r>
      <rPr>
        <sz val="16"/>
        <rFont val="Times New Roman"/>
        <family val="1"/>
      </rPr>
      <t>2</t>
    </r>
  </si>
  <si>
    <t xml:space="preserve">                               </t>
  </si>
  <si>
    <t>项      目</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</si>
  <si>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</si>
  <si>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</si>
  <si>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</si>
  <si>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</si>
  <si>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</si>
  <si>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</si>
  <si>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</si>
  <si>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</si>
  <si>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</si>
  <si>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</si>
  <si>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</si>
  <si>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</si>
  <si>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</si>
  <si>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</si>
  <si>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</si>
  <si>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</si>
  <si>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</si>
  <si>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</si>
  <si>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</si>
  <si>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</si>
  <si>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</si>
  <si>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</si>
  <si>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</si>
  <si>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t>2019年</t>
    <phoneticPr fontId="24" type="noConversion"/>
  </si>
  <si>
    <t>2020年</t>
    <phoneticPr fontId="24" type="noConversion"/>
  </si>
  <si>
    <r>
      <rPr>
        <sz val="16"/>
        <rFont val="黑体"/>
        <family val="3"/>
        <charset val="134"/>
      </rPr>
      <t>表</t>
    </r>
    <r>
      <rPr>
        <sz val="16"/>
        <rFont val="Times New Roman"/>
        <family val="1"/>
      </rPr>
      <t>3</t>
    </r>
  </si>
  <si>
    <t>单位：元</t>
    <phoneticPr fontId="24" type="noConversion"/>
  </si>
  <si>
    <t>项目　</t>
  </si>
  <si>
    <r>
      <t>2021</t>
    </r>
    <r>
      <rPr>
        <b/>
        <sz val="12"/>
        <rFont val="宋体"/>
        <family val="3"/>
        <charset val="134"/>
      </rPr>
      <t>年</t>
    </r>
  </si>
  <si>
    <r>
      <t>一、学校基本情况</t>
    </r>
    <r>
      <rPr>
        <b/>
        <sz val="12"/>
        <rFont val="Times New Roman"/>
        <family val="1"/>
      </rPr>
      <t xml:space="preserve"> </t>
    </r>
  </si>
  <si>
    <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</si>
  <si>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</si>
  <si>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</si>
  <si>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t>行政管理人员占在职教职工总数的比重</t>
    </r>
    <r>
      <rPr>
        <sz val="12"/>
        <rFont val="Times New Roman"/>
        <family val="1"/>
      </rPr>
      <t xml:space="preserve"> (%)</t>
    </r>
  </si>
  <si>
    <t>三、师生比</t>
  </si>
  <si>
    <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</si>
  <si>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</si>
  <si>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</si>
  <si>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t>四、教育培养总成本</t>
    </r>
    <r>
      <rPr>
        <b/>
        <sz val="12"/>
        <rFont val="Times New Roman"/>
        <family val="1"/>
      </rPr>
      <t>(</t>
    </r>
    <r>
      <rPr>
        <b/>
        <sz val="12"/>
        <rFont val="宋体"/>
        <family val="3"/>
        <charset val="134"/>
      </rPr>
      <t>元</t>
    </r>
    <r>
      <rPr>
        <b/>
        <sz val="12"/>
        <rFont val="Times New Roman"/>
        <family val="1"/>
      </rPr>
      <t xml:space="preserve">)  </t>
    </r>
  </si>
  <si>
    <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</si>
  <si>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</si>
  <si>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</si>
  <si>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</si>
  <si>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t xml:space="preserve">       </t>
    </r>
    <r>
      <rPr>
        <sz val="12"/>
        <rFont val="宋体"/>
        <family val="3"/>
        <charset val="134"/>
      </rPr>
      <t>（五）无形资产摊销</t>
    </r>
  </si>
  <si>
    <r>
      <t xml:space="preserve">       </t>
    </r>
    <r>
      <rPr>
        <sz val="12"/>
        <rFont val="宋体"/>
        <family val="3"/>
        <charset val="134"/>
      </rPr>
      <t>（六）财务费用</t>
    </r>
  </si>
  <si>
    <t>五、应冲减成本的收入（元）</t>
  </si>
  <si>
    <t>六、核定教育培养总成本（元）</t>
  </si>
  <si>
    <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</si>
  <si>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t>2019</t>
    </r>
    <r>
      <rPr>
        <b/>
        <sz val="12"/>
        <rFont val="宋体"/>
        <family val="3"/>
        <charset val="134"/>
      </rPr>
      <t>年</t>
    </r>
    <phoneticPr fontId="24" type="noConversion"/>
  </si>
  <si>
    <r>
      <t>2020</t>
    </r>
    <r>
      <rPr>
        <b/>
        <sz val="12"/>
        <rFont val="宋体"/>
        <family val="3"/>
        <charset val="134"/>
      </rPr>
      <t>年</t>
    </r>
    <phoneticPr fontId="24" type="noConversion"/>
  </si>
  <si>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</si>
  <si>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</si>
  <si>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</si>
  <si>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</si>
  <si>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</si>
  <si>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</si>
  <si>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小计</t>
    </r>
  </si>
  <si>
    <r>
      <rPr>
        <sz val="12"/>
        <rFont val="宋体"/>
        <family val="3"/>
        <charset val="134"/>
      </rPr>
      <t>初中部</t>
    </r>
  </si>
  <si>
    <r>
      <rPr>
        <b/>
        <sz val="12"/>
        <rFont val="宋体"/>
        <family val="3"/>
        <charset val="134"/>
      </rPr>
      <t>标准学生人数</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</si>
  <si>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</si>
  <si>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</si>
  <si>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</si>
  <si>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</si>
  <si>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</si>
  <si>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</si>
  <si>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t>（一）在职教职工人数</t>
  </si>
  <si>
    <r>
      <rPr>
        <b/>
        <sz val="12"/>
        <color indexed="8"/>
        <rFont val="宋体"/>
        <family val="3"/>
        <charset val="134"/>
      </rPr>
      <t>项目</t>
    </r>
  </si>
  <si>
    <r>
      <rPr>
        <b/>
        <sz val="12"/>
        <color indexed="8"/>
        <rFont val="宋体"/>
        <family val="3"/>
        <charset val="134"/>
      </rPr>
      <t>最高限额</t>
    </r>
  </si>
  <si>
    <r>
      <rPr>
        <b/>
        <sz val="12"/>
        <color indexed="8"/>
        <rFont val="宋体"/>
        <family val="3"/>
        <charset val="134"/>
      </rPr>
      <t>最低限额</t>
    </r>
  </si>
  <si>
    <r>
      <rPr>
        <sz val="12"/>
        <rFont val="宋体"/>
        <family val="3"/>
        <charset val="134"/>
      </rPr>
      <t>职工薪酬</t>
    </r>
  </si>
  <si>
    <r>
      <rPr>
        <sz val="12"/>
        <rFont val="宋体"/>
        <family val="3"/>
        <charset val="134"/>
      </rPr>
      <t>职工福利费</t>
    </r>
  </si>
  <si>
    <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</si>
  <si>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</si>
  <si>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r>
      <rPr>
        <sz val="12"/>
        <rFont val="宋体"/>
        <family val="3"/>
        <charset val="134"/>
      </rPr>
      <t>住房公积金</t>
    </r>
  </si>
  <si>
    <r>
      <rPr>
        <sz val="12"/>
        <rFont val="宋体"/>
        <family val="3"/>
        <charset val="134"/>
      </rPr>
      <t>工会经费</t>
    </r>
  </si>
  <si>
    <r>
      <rPr>
        <sz val="12"/>
        <rFont val="宋体"/>
        <family val="3"/>
        <charset val="134"/>
      </rPr>
      <t>职工教育经费</t>
    </r>
  </si>
  <si>
    <t>补充医疗保险</t>
    <phoneticPr fontId="24" type="noConversion"/>
  </si>
  <si>
    <t>比列</t>
    <phoneticPr fontId="24" type="noConversion"/>
  </si>
  <si>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</si>
  <si>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</si>
  <si>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</si>
  <si>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</si>
  <si>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</si>
  <si>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t>其他</t>
    <phoneticPr fontId="24" type="noConversion"/>
  </si>
  <si>
    <r>
      <t>2020</t>
    </r>
    <r>
      <rPr>
        <b/>
        <sz val="12"/>
        <color indexed="8"/>
        <rFont val="宋体"/>
        <family val="3"/>
        <charset val="134"/>
      </rPr>
      <t>年上报数</t>
    </r>
    <phoneticPr fontId="24" type="noConversion"/>
  </si>
  <si>
    <r>
      <t>2020</t>
    </r>
    <r>
      <rPr>
        <b/>
        <sz val="12"/>
        <color indexed="8"/>
        <rFont val="宋体"/>
        <family val="3"/>
        <charset val="134"/>
      </rPr>
      <t>年核减数</t>
    </r>
    <phoneticPr fontId="24" type="noConversion"/>
  </si>
  <si>
    <r>
      <t>2020</t>
    </r>
    <r>
      <rPr>
        <b/>
        <sz val="12"/>
        <rFont val="宋体"/>
        <family val="3"/>
        <charset val="134"/>
      </rPr>
      <t>年核定数</t>
    </r>
    <phoneticPr fontId="24" type="noConversion"/>
  </si>
  <si>
    <t>2020年核增数</t>
    <phoneticPr fontId="24" type="noConversion"/>
  </si>
  <si>
    <r>
      <t>2021</t>
    </r>
    <r>
      <rPr>
        <b/>
        <sz val="12"/>
        <color indexed="8"/>
        <rFont val="宋体"/>
        <family val="3"/>
        <charset val="134"/>
      </rPr>
      <t>年上报数</t>
    </r>
    <phoneticPr fontId="24" type="noConversion"/>
  </si>
  <si>
    <r>
      <t>2021</t>
    </r>
    <r>
      <rPr>
        <b/>
        <sz val="12"/>
        <color indexed="8"/>
        <rFont val="宋体"/>
        <family val="3"/>
        <charset val="134"/>
      </rPr>
      <t>年核减数</t>
    </r>
    <phoneticPr fontId="24" type="noConversion"/>
  </si>
  <si>
    <r>
      <t>2021</t>
    </r>
    <r>
      <rPr>
        <b/>
        <sz val="12"/>
        <rFont val="宋体"/>
        <family val="3"/>
        <charset val="134"/>
      </rPr>
      <t>年核定数</t>
    </r>
    <phoneticPr fontId="24" type="noConversion"/>
  </si>
  <si>
    <t>2021年核增数</t>
    <phoneticPr fontId="24" type="noConversion"/>
  </si>
  <si>
    <t>承 诺 书</t>
  </si>
  <si>
    <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phoneticPr fontId="24" type="noConversion"/>
  </si>
  <si>
    <r>
      <t xml:space="preserve">                                                    </t>
    </r>
    <r>
      <rPr>
        <sz val="15"/>
        <color theme="1"/>
        <rFont val="宋体"/>
        <family val="3"/>
        <charset val="134"/>
      </rPr>
      <t>财务负责人员（签字）：</t>
    </r>
    <phoneticPr fontId="24" type="noConversion"/>
  </si>
  <si>
    <t xml:space="preserve">                              法人代表（签字）：</t>
    <phoneticPr fontId="24" type="noConversion"/>
  </si>
  <si>
    <t xml:space="preserve">    二、如因我校提供的资料不合法、不真实、不完整引起的一切后果，由本校自行承担。</t>
    <phoneticPr fontId="24" type="noConversion"/>
  </si>
  <si>
    <t xml:space="preserve">    一、提供的成本所需资料、数据是合法、真实、完整的；</t>
    <phoneticPr fontId="24" type="noConversion"/>
  </si>
  <si>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phoneticPr fontId="24" type="noConversion"/>
  </si>
  <si>
    <t>祁阳市哈弗中学</t>
    <phoneticPr fontId="24" type="noConversion"/>
  </si>
  <si>
    <t>刘斌</t>
    <phoneticPr fontId="24" type="noConversion"/>
  </si>
  <si>
    <t>戴辉</t>
    <phoneticPr fontId="24" type="noConversion"/>
  </si>
  <si>
    <t>合计</t>
    <phoneticPr fontId="24" type="noConversion"/>
  </si>
  <si>
    <t>五、其他固定资产（绿化）</t>
    <phoneticPr fontId="24" type="noConversion"/>
  </si>
  <si>
    <t>赵琼玲</t>
    <phoneticPr fontId="24" type="noConversion"/>
  </si>
  <si>
    <t>祁阳市浯溪工业新村</t>
    <phoneticPr fontId="24" type="noConversion"/>
  </si>
  <si>
    <r>
      <rPr>
        <sz val="12"/>
        <rFont val="宋体"/>
        <family val="3"/>
        <charset val="134"/>
      </rPr>
      <t>合计</t>
    </r>
    <phoneticPr fontId="24" type="noConversion"/>
  </si>
  <si>
    <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24" type="noConversion"/>
  </si>
  <si>
    <r>
      <t xml:space="preserve">    </t>
    </r>
    <r>
      <rPr>
        <sz val="12"/>
        <rFont val="宋体"/>
        <family val="3"/>
        <charset val="134"/>
      </rPr>
      <t>小学生二年平均教育培养成本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24" type="noConversion"/>
  </si>
  <si>
    <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24" type="noConversion"/>
  </si>
  <si>
    <t xml:space="preserve">初中生二年平均教育培养成本(元／生·年) </t>
    <phoneticPr fontId="24" type="noConversion"/>
  </si>
  <si>
    <t>1/19</t>
    <phoneticPr fontId="24" type="noConversion"/>
  </si>
  <si>
    <t>1/19.7</t>
    <phoneticPr fontId="24" type="noConversion"/>
  </si>
  <si>
    <t>1/19.54</t>
    <phoneticPr fontId="24" type="noConversion"/>
  </si>
  <si>
    <t>1/18.63</t>
    <phoneticPr fontId="24" type="noConversion"/>
  </si>
  <si>
    <t>祁阳市哈弗中学教育成本归集表</t>
    <phoneticPr fontId="24" type="noConversion"/>
  </si>
  <si>
    <t>祁阳市哈弗中学基本情况表</t>
    <phoneticPr fontId="24" type="noConversion"/>
  </si>
  <si>
    <t>祁阳市哈弗中学收入情况表</t>
    <phoneticPr fontId="24" type="noConversion"/>
  </si>
  <si>
    <t>祁阳市哈弗中学学生人数核定表</t>
    <phoneticPr fontId="24" type="noConversion"/>
  </si>
  <si>
    <t xml:space="preserve">       祁阳市哈弗中学2019年教职工人数核定表</t>
    <phoneticPr fontId="24" type="noConversion"/>
  </si>
  <si>
    <t>祁阳市哈弗中学职工薪酬核定表</t>
    <phoneticPr fontId="24" type="noConversion"/>
  </si>
  <si>
    <t>祁阳市哈弗中学固定资产折旧计算表</t>
    <phoneticPr fontId="24" type="noConversion"/>
  </si>
  <si>
    <t>祁阳市哈弗中学固定资产折旧核定表</t>
    <phoneticPr fontId="24" type="noConversion"/>
  </si>
  <si>
    <r>
      <rPr>
        <b/>
        <sz val="10"/>
        <rFont val="宋体"/>
        <family val="3"/>
        <charset val="134"/>
      </rPr>
      <t>一、工资福利支出</t>
    </r>
  </si>
  <si>
    <r>
      <t xml:space="preserve">  1.</t>
    </r>
    <r>
      <rPr>
        <sz val="10"/>
        <rFont val="宋体"/>
        <family val="3"/>
        <charset val="134"/>
      </rPr>
      <t>基本工资</t>
    </r>
  </si>
  <si>
    <r>
      <t xml:space="preserve">  2.</t>
    </r>
    <r>
      <rPr>
        <sz val="10"/>
        <rFont val="宋体"/>
        <family val="3"/>
        <charset val="134"/>
      </rPr>
      <t>津贴</t>
    </r>
  </si>
  <si>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</si>
  <si>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</si>
  <si>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</si>
  <si>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</si>
  <si>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rPr>
        <b/>
        <sz val="10"/>
        <rFont val="宋体"/>
        <family val="3"/>
        <charset val="134"/>
      </rPr>
      <t>二、商品和服务支出</t>
    </r>
  </si>
  <si>
    <r>
      <t xml:space="preserve">    1.</t>
    </r>
    <r>
      <rPr>
        <sz val="10"/>
        <color indexed="8"/>
        <rFont val="宋体"/>
        <family val="3"/>
        <charset val="134"/>
      </rPr>
      <t>办公费</t>
    </r>
  </si>
  <si>
    <r>
      <t xml:space="preserve">    2.</t>
    </r>
    <r>
      <rPr>
        <sz val="10"/>
        <color indexed="8"/>
        <rFont val="宋体"/>
        <family val="3"/>
        <charset val="134"/>
      </rPr>
      <t>印刷费</t>
    </r>
  </si>
  <si>
    <r>
      <t xml:space="preserve">    3.</t>
    </r>
    <r>
      <rPr>
        <sz val="10"/>
        <color indexed="8"/>
        <rFont val="宋体"/>
        <family val="3"/>
        <charset val="134"/>
      </rPr>
      <t>卫生费</t>
    </r>
  </si>
  <si>
    <r>
      <t xml:space="preserve">    4.</t>
    </r>
    <r>
      <rPr>
        <sz val="10"/>
        <color indexed="8"/>
        <rFont val="宋体"/>
        <family val="3"/>
        <charset val="134"/>
      </rPr>
      <t>广告制作费</t>
    </r>
  </si>
  <si>
    <r>
      <t xml:space="preserve">    5.</t>
    </r>
    <r>
      <rPr>
        <sz val="10"/>
        <color indexed="8"/>
        <rFont val="宋体"/>
        <family val="3"/>
        <charset val="134"/>
      </rPr>
      <t>水费</t>
    </r>
  </si>
  <si>
    <r>
      <t xml:space="preserve">    6.</t>
    </r>
    <r>
      <rPr>
        <sz val="10"/>
        <color indexed="8"/>
        <rFont val="宋体"/>
        <family val="3"/>
        <charset val="134"/>
      </rPr>
      <t>电费</t>
    </r>
  </si>
  <si>
    <r>
      <t xml:space="preserve">    7.</t>
    </r>
    <r>
      <rPr>
        <sz val="10"/>
        <color indexed="8"/>
        <rFont val="宋体"/>
        <family val="3"/>
        <charset val="134"/>
      </rPr>
      <t>房租费</t>
    </r>
  </si>
  <si>
    <r>
      <t xml:space="preserve">    8.</t>
    </r>
    <r>
      <rPr>
        <sz val="10"/>
        <color indexed="8"/>
        <rFont val="宋体"/>
        <family val="3"/>
        <charset val="134"/>
      </rPr>
      <t>教务活动费</t>
    </r>
  </si>
  <si>
    <r>
      <t xml:space="preserve">    9.</t>
    </r>
    <r>
      <rPr>
        <sz val="10"/>
        <color indexed="8"/>
        <rFont val="宋体"/>
        <family val="3"/>
        <charset val="134"/>
      </rPr>
      <t>差旅费</t>
    </r>
  </si>
  <si>
    <r>
      <t xml:space="preserve">    10.</t>
    </r>
    <r>
      <rPr>
        <sz val="10"/>
        <color indexed="8"/>
        <rFont val="宋体"/>
        <family val="3"/>
        <charset val="134"/>
      </rPr>
      <t>因公出国（境）费用</t>
    </r>
  </si>
  <si>
    <r>
      <t xml:space="preserve">    11.</t>
    </r>
    <r>
      <rPr>
        <sz val="10"/>
        <color indexed="8"/>
        <rFont val="宋体"/>
        <family val="3"/>
        <charset val="134"/>
      </rPr>
      <t>维修（护）费</t>
    </r>
  </si>
  <si>
    <r>
      <t xml:space="preserve">    12.</t>
    </r>
    <r>
      <rPr>
        <sz val="10"/>
        <color indexed="8"/>
        <rFont val="宋体"/>
        <family val="3"/>
        <charset val="134"/>
      </rPr>
      <t>教工服装费</t>
    </r>
  </si>
  <si>
    <r>
      <t xml:space="preserve">    13.</t>
    </r>
    <r>
      <rPr>
        <sz val="10"/>
        <color indexed="8"/>
        <rFont val="宋体"/>
        <family val="3"/>
        <charset val="134"/>
      </rPr>
      <t>会议费</t>
    </r>
  </si>
  <si>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</si>
  <si>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</si>
  <si>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16.</t>
    </r>
    <r>
      <rPr>
        <sz val="10"/>
        <color indexed="8"/>
        <rFont val="宋体"/>
        <family val="3"/>
        <charset val="134"/>
      </rPr>
      <t>专用材料费</t>
    </r>
  </si>
  <si>
    <r>
      <t xml:space="preserve">    17.</t>
    </r>
    <r>
      <rPr>
        <sz val="10"/>
        <color indexed="8"/>
        <rFont val="宋体"/>
        <family val="3"/>
        <charset val="134"/>
      </rPr>
      <t>劳务费</t>
    </r>
  </si>
  <si>
    <r>
      <t xml:space="preserve">    18.</t>
    </r>
    <r>
      <rPr>
        <sz val="10"/>
        <color indexed="8"/>
        <rFont val="宋体"/>
        <family val="3"/>
        <charset val="134"/>
      </rPr>
      <t>委托业务费</t>
    </r>
  </si>
  <si>
    <r>
      <t xml:space="preserve">    19.</t>
    </r>
    <r>
      <rPr>
        <sz val="10"/>
        <color indexed="8"/>
        <rFont val="宋体"/>
        <family val="3"/>
        <charset val="134"/>
      </rPr>
      <t>工会经费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</si>
  <si>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</si>
  <si>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</si>
  <si>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</si>
  <si>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保险费用</t>
    </r>
  </si>
  <si>
    <r>
      <t xml:space="preserve">    24.</t>
    </r>
    <r>
      <rPr>
        <sz val="10"/>
        <color indexed="8"/>
        <rFont val="宋体"/>
        <family val="3"/>
        <charset val="134"/>
      </rPr>
      <t>其他商品和服务支出</t>
    </r>
  </si>
  <si>
    <r>
      <rPr>
        <b/>
        <sz val="10"/>
        <color indexed="8"/>
        <rFont val="宋体"/>
        <family val="3"/>
        <charset val="134"/>
      </rPr>
      <t>三、对个人和家庭的补助</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</si>
  <si>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</si>
  <si>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</si>
  <si>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</si>
  <si>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</si>
  <si>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</si>
  <si>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</si>
  <si>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rPr>
        <b/>
        <sz val="10"/>
        <rFont val="宋体"/>
        <family val="3"/>
        <charset val="134"/>
      </rPr>
      <t>四、固定资产折旧（元）</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</si>
  <si>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</si>
  <si>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</si>
  <si>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</si>
  <si>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</si>
  <si>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</si>
  <si>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rPr>
        <b/>
        <sz val="10"/>
        <rFont val="宋体"/>
        <family val="3"/>
        <charset val="134"/>
      </rPr>
      <t>五、无形资产摊销</t>
    </r>
  </si>
  <si>
    <r>
      <rPr>
        <b/>
        <sz val="10"/>
        <rFont val="宋体"/>
        <family val="3"/>
        <charset val="134"/>
      </rPr>
      <t>六、财务费用</t>
    </r>
  </si>
  <si>
    <r>
      <t xml:space="preserve">    1.</t>
    </r>
    <r>
      <rPr>
        <sz val="10"/>
        <rFont val="宋体"/>
        <family val="3"/>
        <charset val="134"/>
      </rPr>
      <t>利息支出</t>
    </r>
  </si>
  <si>
    <r>
      <t xml:space="preserve">    2.</t>
    </r>
    <r>
      <rPr>
        <sz val="10"/>
        <rFont val="宋体"/>
        <family val="3"/>
        <charset val="134"/>
      </rPr>
      <t>利息收入</t>
    </r>
  </si>
  <si>
    <r>
      <t xml:space="preserve">    3.</t>
    </r>
    <r>
      <rPr>
        <sz val="10"/>
        <rFont val="宋体"/>
        <family val="3"/>
        <charset val="134"/>
      </rPr>
      <t>手续费</t>
    </r>
  </si>
  <si>
    <r>
      <rPr>
        <b/>
        <sz val="10"/>
        <rFont val="宋体"/>
        <family val="3"/>
        <charset val="134"/>
      </rPr>
      <t>七、学校总支出</t>
    </r>
  </si>
  <si>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</si>
  <si>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phoneticPr fontId="24" type="noConversion"/>
  </si>
  <si>
    <r>
      <rPr>
        <b/>
        <sz val="10"/>
        <rFont val="宋体"/>
        <family val="3"/>
        <charset val="134"/>
      </rPr>
      <t>核增（减）</t>
    </r>
  </si>
  <si>
    <r>
      <t>2019</t>
    </r>
    <r>
      <rPr>
        <b/>
        <sz val="10"/>
        <rFont val="宋体"/>
        <family val="3"/>
        <charset val="134"/>
      </rPr>
      <t>年核定数</t>
    </r>
    <phoneticPr fontId="24" type="noConversion"/>
  </si>
  <si>
    <r>
      <t>2020</t>
    </r>
    <r>
      <rPr>
        <b/>
        <sz val="10"/>
        <rFont val="宋体"/>
        <family val="3"/>
        <charset val="134"/>
      </rPr>
      <t>年上报数</t>
    </r>
    <phoneticPr fontId="24" type="noConversion"/>
  </si>
  <si>
    <r>
      <t>2020</t>
    </r>
    <r>
      <rPr>
        <b/>
        <sz val="10"/>
        <rFont val="宋体"/>
        <family val="3"/>
        <charset val="134"/>
      </rPr>
      <t>年核定数</t>
    </r>
    <phoneticPr fontId="24" type="noConversion"/>
  </si>
  <si>
    <r>
      <t>2021</t>
    </r>
    <r>
      <rPr>
        <b/>
        <sz val="10"/>
        <rFont val="宋体"/>
        <family val="3"/>
        <charset val="134"/>
      </rPr>
      <t>年上报数</t>
    </r>
  </si>
  <si>
    <r>
      <t>2021</t>
    </r>
    <r>
      <rPr>
        <b/>
        <sz val="10"/>
        <rFont val="宋体"/>
        <family val="3"/>
        <charset val="134"/>
      </rPr>
      <t>年核定数</t>
    </r>
  </si>
  <si>
    <t>祁阳市哈弗中学教育培养成本核定表</t>
    <phoneticPr fontId="24" type="noConversion"/>
  </si>
  <si>
    <r>
      <rPr>
        <sz val="14"/>
        <rFont val="黑体"/>
        <family val="3"/>
        <charset val="134"/>
      </rPr>
      <t>表</t>
    </r>
    <r>
      <rPr>
        <sz val="14"/>
        <rFont val="Times New Roman"/>
        <family val="1"/>
      </rPr>
      <t>4</t>
    </r>
  </si>
  <si>
    <t xml:space="preserve">       祁阳市哈弗中学2020年教职工人数核定表</t>
    <phoneticPr fontId="24" type="noConversion"/>
  </si>
  <si>
    <r>
      <rPr>
        <b/>
        <sz val="10"/>
        <color indexed="8"/>
        <rFont val="宋体"/>
        <family val="3"/>
        <charset val="134"/>
      </rPr>
      <t>教职工人数</t>
    </r>
  </si>
  <si>
    <r>
      <t>1</t>
    </r>
    <r>
      <rPr>
        <sz val="10"/>
        <rFont val="宋体"/>
        <family val="3"/>
        <charset val="134"/>
      </rPr>
      <t>、教学人员</t>
    </r>
  </si>
  <si>
    <r>
      <t xml:space="preserve">             </t>
    </r>
    <r>
      <rPr>
        <sz val="10"/>
        <color indexed="8"/>
        <rFont val="宋体"/>
        <family val="3"/>
        <charset val="134"/>
      </rPr>
      <t>小学部</t>
    </r>
  </si>
  <si>
    <r>
      <t xml:space="preserve">            </t>
    </r>
    <r>
      <rPr>
        <sz val="10"/>
        <color indexed="8"/>
        <rFont val="宋体"/>
        <family val="3"/>
        <charset val="134"/>
      </rPr>
      <t>初中部</t>
    </r>
  </si>
  <si>
    <r>
      <t xml:space="preserve">            </t>
    </r>
    <r>
      <rPr>
        <sz val="10"/>
        <color indexed="8"/>
        <rFont val="宋体"/>
        <family val="3"/>
        <charset val="134"/>
      </rPr>
      <t>高中部</t>
    </r>
  </si>
  <si>
    <r>
      <t>2</t>
    </r>
    <r>
      <rPr>
        <sz val="10"/>
        <rFont val="宋体"/>
        <family val="3"/>
        <charset val="134"/>
      </rPr>
      <t>、教学辅助人员</t>
    </r>
  </si>
  <si>
    <r>
      <t>3</t>
    </r>
    <r>
      <rPr>
        <sz val="10"/>
        <rFont val="宋体"/>
        <family val="3"/>
        <charset val="134"/>
      </rPr>
      <t>、行政管理人员</t>
    </r>
  </si>
  <si>
    <r>
      <t>4</t>
    </r>
    <r>
      <rPr>
        <sz val="10"/>
        <rFont val="宋体"/>
        <family val="3"/>
        <charset val="134"/>
      </rPr>
      <t>、后勤工作人员</t>
    </r>
  </si>
  <si>
    <r>
      <rPr>
        <sz val="10"/>
        <rFont val="宋体"/>
        <family val="3"/>
        <charset val="134"/>
      </rPr>
      <t>（二）其他人员</t>
    </r>
  </si>
  <si>
    <r>
      <t xml:space="preserve">    1</t>
    </r>
    <r>
      <rPr>
        <sz val="10"/>
        <rFont val="宋体"/>
        <family val="3"/>
        <charset val="134"/>
      </rPr>
      <t>、短期聘用人员</t>
    </r>
  </si>
  <si>
    <r>
      <t xml:space="preserve">    2</t>
    </r>
    <r>
      <rPr>
        <sz val="10"/>
        <rFont val="宋体"/>
        <family val="3"/>
        <charset val="134"/>
      </rPr>
      <t>、离退休人员</t>
    </r>
  </si>
  <si>
    <r>
      <t xml:space="preserve">    3</t>
    </r>
    <r>
      <rPr>
        <sz val="10"/>
        <rFont val="宋体"/>
        <family val="3"/>
        <charset val="134"/>
      </rPr>
      <t>、劳务派遣人员</t>
    </r>
  </si>
  <si>
    <r>
      <t xml:space="preserve">    4</t>
    </r>
    <r>
      <rPr>
        <sz val="10"/>
        <rFont val="宋体"/>
        <family val="3"/>
        <charset val="134"/>
      </rPr>
      <t>、其他临时人员</t>
    </r>
  </si>
  <si>
    <t xml:space="preserve">       祁阳市哈弗中学2021年教职工人数核定表</t>
    <phoneticPr fontId="24" type="noConversion"/>
  </si>
  <si>
    <r>
      <rPr>
        <b/>
        <sz val="10"/>
        <rFont val="宋体"/>
        <family val="3"/>
        <charset val="134"/>
      </rPr>
      <t>固定资产年末总值（元）</t>
    </r>
  </si>
  <si>
    <r>
      <rPr>
        <b/>
        <sz val="10"/>
        <rFont val="宋体"/>
        <family val="3"/>
        <charset val="134"/>
      </rPr>
      <t>一、房屋及构筑物</t>
    </r>
  </si>
  <si>
    <r>
      <t>1.</t>
    </r>
    <r>
      <rPr>
        <sz val="10"/>
        <color indexed="8"/>
        <rFont val="宋体"/>
        <family val="3"/>
        <charset val="134"/>
      </rPr>
      <t>房屋</t>
    </r>
  </si>
  <si>
    <r>
      <t>2.</t>
    </r>
    <r>
      <rPr>
        <sz val="10"/>
        <color indexed="8"/>
        <rFont val="宋体"/>
        <family val="3"/>
        <charset val="134"/>
      </rPr>
      <t>简易房</t>
    </r>
  </si>
  <si>
    <r>
      <t>3.</t>
    </r>
    <r>
      <rPr>
        <sz val="10"/>
        <color indexed="8"/>
        <rFont val="宋体"/>
        <family val="3"/>
        <charset val="134"/>
      </rPr>
      <t>房屋附属设施</t>
    </r>
  </si>
  <si>
    <r>
      <t>4.</t>
    </r>
    <r>
      <rPr>
        <sz val="10"/>
        <color indexed="8"/>
        <rFont val="宋体"/>
        <family val="3"/>
        <charset val="134"/>
      </rPr>
      <t>构筑物</t>
    </r>
  </si>
  <si>
    <r>
      <rPr>
        <b/>
        <sz val="10"/>
        <color indexed="8"/>
        <rFont val="宋体"/>
        <family val="3"/>
        <charset val="134"/>
      </rPr>
      <t>二、通用设备</t>
    </r>
  </si>
  <si>
    <r>
      <t>1.</t>
    </r>
    <r>
      <rPr>
        <sz val="10"/>
        <color indexed="8"/>
        <rFont val="宋体"/>
        <family val="3"/>
        <charset val="134"/>
      </rPr>
      <t>计算机设备</t>
    </r>
  </si>
  <si>
    <r>
      <t>2.</t>
    </r>
    <r>
      <rPr>
        <sz val="10"/>
        <color indexed="8"/>
        <rFont val="宋体"/>
        <family val="3"/>
        <charset val="134"/>
      </rPr>
      <t>办公设备</t>
    </r>
  </si>
  <si>
    <r>
      <t>3.</t>
    </r>
    <r>
      <rPr>
        <sz val="10"/>
        <color indexed="8"/>
        <rFont val="宋体"/>
        <family val="3"/>
        <charset val="134"/>
      </rPr>
      <t>车辆</t>
    </r>
  </si>
  <si>
    <r>
      <t>4.</t>
    </r>
    <r>
      <rPr>
        <sz val="10"/>
        <color indexed="8"/>
        <rFont val="宋体"/>
        <family val="3"/>
        <charset val="134"/>
      </rPr>
      <t>图书档案设备</t>
    </r>
  </si>
  <si>
    <r>
      <t>5.</t>
    </r>
    <r>
      <rPr>
        <sz val="10"/>
        <color indexed="8"/>
        <rFont val="宋体"/>
        <family val="3"/>
        <charset val="134"/>
      </rPr>
      <t>机械设备</t>
    </r>
  </si>
  <si>
    <r>
      <t>6.</t>
    </r>
    <r>
      <rPr>
        <sz val="10"/>
        <color indexed="8"/>
        <rFont val="宋体"/>
        <family val="3"/>
        <charset val="134"/>
      </rPr>
      <t>电气设备</t>
    </r>
  </si>
  <si>
    <r>
      <t>7.</t>
    </r>
    <r>
      <rPr>
        <sz val="10"/>
        <color indexed="8"/>
        <rFont val="宋体"/>
        <family val="3"/>
        <charset val="134"/>
      </rPr>
      <t>通信设备</t>
    </r>
  </si>
  <si>
    <r>
      <t>8.</t>
    </r>
    <r>
      <rPr>
        <sz val="10"/>
        <color indexed="8"/>
        <rFont val="宋体"/>
        <family val="3"/>
        <charset val="134"/>
      </rPr>
      <t>广播、电视、电影设备</t>
    </r>
  </si>
  <si>
    <r>
      <t>9.</t>
    </r>
    <r>
      <rPr>
        <sz val="10"/>
        <color indexed="8"/>
        <rFont val="宋体"/>
        <family val="3"/>
        <charset val="134"/>
      </rPr>
      <t>仪器仪表</t>
    </r>
  </si>
  <si>
    <r>
      <t>10.</t>
    </r>
    <r>
      <rPr>
        <sz val="10"/>
        <color indexed="8"/>
        <rFont val="宋体"/>
        <family val="3"/>
        <charset val="134"/>
      </rPr>
      <t>电子和通信测量设备、</t>
    </r>
  </si>
  <si>
    <r>
      <t>11.</t>
    </r>
    <r>
      <rPr>
        <sz val="10"/>
        <color indexed="8"/>
        <rFont val="宋体"/>
        <family val="3"/>
        <charset val="134"/>
      </rPr>
      <t>计量标准器具及量具、衡器</t>
    </r>
  </si>
  <si>
    <r>
      <rPr>
        <b/>
        <sz val="10"/>
        <color indexed="8"/>
        <rFont val="宋体"/>
        <family val="3"/>
        <charset val="134"/>
      </rPr>
      <t>三、专用设备</t>
    </r>
  </si>
  <si>
    <r>
      <t>1.</t>
    </r>
    <r>
      <rPr>
        <sz val="10"/>
        <color indexed="8"/>
        <rFont val="宋体"/>
        <family val="3"/>
        <charset val="134"/>
      </rPr>
      <t>专用仪器仪表</t>
    </r>
  </si>
  <si>
    <r>
      <t>2.</t>
    </r>
    <r>
      <rPr>
        <sz val="10"/>
        <color indexed="8"/>
        <rFont val="宋体"/>
        <family val="3"/>
        <charset val="134"/>
      </rPr>
      <t>文艺设备</t>
    </r>
  </si>
  <si>
    <r>
      <t>3.</t>
    </r>
    <r>
      <rPr>
        <sz val="10"/>
        <color indexed="8"/>
        <rFont val="宋体"/>
        <family val="3"/>
        <charset val="134"/>
      </rPr>
      <t>体育设备</t>
    </r>
  </si>
  <si>
    <r>
      <t>4.</t>
    </r>
    <r>
      <rPr>
        <sz val="10"/>
        <color indexed="8"/>
        <rFont val="宋体"/>
        <family val="3"/>
        <charset val="134"/>
      </rPr>
      <t>娱乐设备</t>
    </r>
  </si>
  <si>
    <r>
      <t>5.</t>
    </r>
    <r>
      <rPr>
        <sz val="10"/>
        <color indexed="8"/>
        <rFont val="宋体"/>
        <family val="3"/>
        <charset val="134"/>
      </rPr>
      <t>公安专用设备</t>
    </r>
  </si>
  <si>
    <r>
      <t>6.</t>
    </r>
    <r>
      <rPr>
        <sz val="10"/>
        <color indexed="8"/>
        <rFont val="宋体"/>
        <family val="3"/>
        <charset val="134"/>
      </rPr>
      <t>其他专用设备</t>
    </r>
  </si>
  <si>
    <r>
      <rPr>
        <b/>
        <sz val="10"/>
        <color indexed="8"/>
        <rFont val="宋体"/>
        <family val="3"/>
        <charset val="134"/>
      </rPr>
      <t>四、家具、用具及装具</t>
    </r>
  </si>
  <si>
    <r>
      <t>1.</t>
    </r>
    <r>
      <rPr>
        <sz val="10"/>
        <color indexed="8"/>
        <rFont val="宋体"/>
        <family val="3"/>
        <charset val="134"/>
      </rPr>
      <t>家具</t>
    </r>
  </si>
  <si>
    <r>
      <rPr>
        <sz val="10"/>
        <color indexed="8"/>
        <rFont val="宋体"/>
        <family val="3"/>
        <charset val="134"/>
      </rPr>
      <t>其中：学生用家具（教学用）</t>
    </r>
  </si>
  <si>
    <r>
      <t>2.</t>
    </r>
    <r>
      <rPr>
        <sz val="10"/>
        <color indexed="8"/>
        <rFont val="宋体"/>
        <family val="3"/>
        <charset val="134"/>
      </rPr>
      <t>用具和装具</t>
    </r>
  </si>
</sst>
</file>

<file path=xl/styles.xml><?xml version="1.0" encoding="utf-8"?>
<styleSheet xmlns="http://schemas.openxmlformats.org/spreadsheetml/2006/main">
  <numFmts count="7">
    <numFmt numFmtId="43" formatCode="_ * #,##0.00_ ;_ * \-#,##0.00_ ;_ * &quot;-&quot;??_ ;_ @_ "/>
    <numFmt numFmtId="176" formatCode="0_ "/>
    <numFmt numFmtId="177" formatCode="#,##0.00_ "/>
    <numFmt numFmtId="178" formatCode="#,##0.00_);[Red]\(#,##0.00\)"/>
    <numFmt numFmtId="179" formatCode="0.00_ "/>
    <numFmt numFmtId="180" formatCode="0.00_);[Red]\(0.00\)"/>
    <numFmt numFmtId="181" formatCode="_(* #,##0.00_);_(* \(#,##0.00\);_(* &quot;-&quot;??_);_(@_)"/>
  </numFmts>
  <fonts count="56">
    <font>
      <sz val="11"/>
      <color theme="1"/>
      <name val="宋体"/>
      <family val="2"/>
      <charset val="134"/>
      <scheme val="minor"/>
    </font>
    <font>
      <sz val="12"/>
      <name val="宋体"/>
      <charset val="134"/>
    </font>
    <font>
      <b/>
      <sz val="12"/>
      <color indexed="8"/>
      <name val="Times New Roman"/>
      <family val="1"/>
    </font>
    <font>
      <b/>
      <sz val="12"/>
      <name val="Times New Roman"/>
      <family val="1"/>
    </font>
    <font>
      <sz val="12"/>
      <name val="Times New Roman"/>
      <family val="1"/>
    </font>
    <font>
      <b/>
      <sz val="20"/>
      <name val="方正小标宋简体"/>
      <charset val="134"/>
    </font>
    <font>
      <sz val="12"/>
      <color indexed="8"/>
      <name val="Times New Roman"/>
      <family val="1"/>
    </font>
    <font>
      <b/>
      <sz val="12"/>
      <color indexed="8"/>
      <name val="宋体"/>
      <family val="3"/>
      <charset val="134"/>
    </font>
    <font>
      <sz val="16"/>
      <name val="Times New Roman"/>
      <family val="1"/>
    </font>
    <font>
      <b/>
      <sz val="10"/>
      <name val="Times New Roman"/>
      <family val="1"/>
    </font>
    <font>
      <b/>
      <sz val="12"/>
      <name val="宋体"/>
      <family val="3"/>
      <charset val="134"/>
    </font>
    <font>
      <sz val="16"/>
      <name val="黑体"/>
      <family val="3"/>
      <charset val="134"/>
    </font>
    <font>
      <sz val="10"/>
      <name val="Times New Roman"/>
      <family val="1"/>
    </font>
    <font>
      <sz val="12"/>
      <name val="Calibri"/>
      <family val="2"/>
    </font>
    <font>
      <sz val="12"/>
      <color indexed="8"/>
      <name val="宋体"/>
      <family val="3"/>
      <charset val="134"/>
    </font>
    <font>
      <sz val="16"/>
      <name val="宋体"/>
      <family val="3"/>
      <charset val="134"/>
    </font>
    <font>
      <b/>
      <sz val="11"/>
      <color theme="1"/>
      <name val="宋体"/>
      <family val="3"/>
      <charset val="134"/>
      <scheme val="minor"/>
    </font>
    <font>
      <b/>
      <sz val="12"/>
      <color rgb="FF000000"/>
      <name val="Times New Roman"/>
      <family val="1"/>
    </font>
    <font>
      <sz val="12"/>
      <color rgb="FF000000"/>
      <name val="Times New Roman"/>
      <family val="1"/>
    </font>
    <font>
      <b/>
      <sz val="12"/>
      <color theme="1"/>
      <name val="Times New Roman"/>
      <family val="1"/>
    </font>
    <font>
      <sz val="12"/>
      <color rgb="FF000000"/>
      <name val="宋体"/>
      <family val="3"/>
      <charset val="134"/>
    </font>
    <font>
      <sz val="12"/>
      <color theme="1"/>
      <name val="宋体"/>
      <family val="3"/>
      <charset val="134"/>
    </font>
    <font>
      <sz val="16"/>
      <color rgb="FF000000"/>
      <name val="方正楷体简体"/>
      <charset val="134"/>
    </font>
    <font>
      <sz val="12"/>
      <name val="宋体"/>
      <family val="3"/>
      <charset val="134"/>
    </font>
    <font>
      <sz val="9"/>
      <name val="宋体"/>
      <family val="2"/>
      <charset val="134"/>
      <scheme val="minor"/>
    </font>
    <font>
      <b/>
      <sz val="12"/>
      <name val="宋体"/>
      <family val="3"/>
      <charset val="134"/>
    </font>
    <font>
      <sz val="15"/>
      <color theme="1"/>
      <name val="Calibri"/>
      <family val="2"/>
    </font>
    <font>
      <sz val="15"/>
      <color theme="1"/>
      <name val="宋体"/>
      <family val="3"/>
      <charset val="134"/>
    </font>
    <font>
      <sz val="15"/>
      <color theme="1"/>
      <name val="Times New Roman"/>
      <family val="1"/>
    </font>
    <font>
      <b/>
      <sz val="26"/>
      <color theme="1"/>
      <name val="方正黑体_GBK"/>
      <family val="3"/>
      <charset val="134"/>
    </font>
    <font>
      <sz val="16"/>
      <color theme="1"/>
      <name val="Times New Roman"/>
      <family val="1"/>
    </font>
    <font>
      <sz val="16"/>
      <color theme="1"/>
      <name val="宋体"/>
      <family val="3"/>
      <charset val="134"/>
    </font>
    <font>
      <sz val="12"/>
      <color theme="1"/>
      <name val="Times New Roman"/>
      <family val="1"/>
    </font>
    <font>
      <sz val="12"/>
      <color theme="1"/>
      <name val="宋体"/>
      <family val="2"/>
      <charset val="134"/>
      <scheme val="minor"/>
    </font>
    <font>
      <sz val="11"/>
      <color theme="1"/>
      <name val="宋体"/>
      <family val="3"/>
      <charset val="134"/>
      <scheme val="minor"/>
    </font>
    <font>
      <sz val="12"/>
      <name val="宋体"/>
      <family val="3"/>
      <charset val="134"/>
      <scheme val="minor"/>
    </font>
    <font>
      <sz val="11"/>
      <color indexed="8"/>
      <name val="宋体"/>
      <family val="3"/>
      <charset val="134"/>
    </font>
    <font>
      <b/>
      <sz val="12"/>
      <color theme="1"/>
      <name val="宋体"/>
      <family val="3"/>
      <charset val="134"/>
      <scheme val="minor"/>
    </font>
    <font>
      <b/>
      <sz val="18"/>
      <name val="方正小标宋简体"/>
      <family val="4"/>
      <charset val="134"/>
    </font>
    <font>
      <b/>
      <sz val="10"/>
      <name val="宋体"/>
      <family val="3"/>
      <charset val="134"/>
    </font>
    <font>
      <sz val="10"/>
      <name val="宋体"/>
      <family val="3"/>
      <charset val="134"/>
    </font>
    <font>
      <b/>
      <sz val="10"/>
      <color theme="1"/>
      <name val="Times New Roman"/>
      <family val="1"/>
    </font>
    <font>
      <sz val="10"/>
      <color theme="1"/>
      <name val="Times New Roman"/>
      <family val="1"/>
    </font>
    <font>
      <sz val="10"/>
      <color indexed="8"/>
      <name val="Times New Roman"/>
      <family val="1"/>
    </font>
    <font>
      <sz val="10"/>
      <color indexed="8"/>
      <name val="宋体"/>
      <family val="3"/>
      <charset val="134"/>
    </font>
    <font>
      <b/>
      <sz val="10"/>
      <color indexed="8"/>
      <name val="Times New Roman"/>
      <family val="1"/>
    </font>
    <font>
      <b/>
      <sz val="10"/>
      <color indexed="8"/>
      <name val="宋体"/>
      <family val="3"/>
      <charset val="134"/>
    </font>
    <font>
      <b/>
      <sz val="10"/>
      <color indexed="10"/>
      <name val="Times New Roman"/>
      <family val="1"/>
    </font>
    <font>
      <sz val="10"/>
      <color theme="1"/>
      <name val="宋体"/>
      <family val="2"/>
      <charset val="134"/>
      <scheme val="minor"/>
    </font>
    <font>
      <sz val="14"/>
      <name val="Times New Roman"/>
      <family val="1"/>
    </font>
    <font>
      <sz val="14"/>
      <name val="黑体"/>
      <family val="3"/>
      <charset val="134"/>
    </font>
    <font>
      <sz val="10"/>
      <color rgb="FF000000"/>
      <name val="Times New Roman"/>
      <family val="1"/>
    </font>
    <font>
      <sz val="10"/>
      <color rgb="FF000000"/>
      <name val="宋体"/>
      <family val="3"/>
      <charset val="134"/>
    </font>
    <font>
      <b/>
      <sz val="18"/>
      <color rgb="FF000000"/>
      <name val="方正小标宋简体"/>
      <family val="4"/>
      <charset val="134"/>
    </font>
    <font>
      <b/>
      <sz val="10"/>
      <color rgb="FF000000"/>
      <name val="Times New Roman"/>
      <family val="1"/>
    </font>
    <font>
      <b/>
      <sz val="1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17">
    <xf numFmtId="0" fontId="0" fillId="0" borderId="0">
      <alignment vertical="center"/>
    </xf>
    <xf numFmtId="0" fontId="1" fillId="0" borderId="0">
      <alignment vertical="center"/>
    </xf>
    <xf numFmtId="43" fontId="23" fillId="0" borderId="0" applyFont="0" applyFill="0" applyBorder="0" applyAlignment="0" applyProtection="0">
      <alignment vertical="center"/>
    </xf>
    <xf numFmtId="0" fontId="23" fillId="0" borderId="0">
      <alignment vertical="center"/>
    </xf>
    <xf numFmtId="43" fontId="1" fillId="0" borderId="0" applyFont="0" applyFill="0" applyBorder="0" applyAlignment="0" applyProtection="0">
      <alignment vertical="center"/>
    </xf>
    <xf numFmtId="0" fontId="23" fillId="0" borderId="0">
      <alignment vertical="center"/>
    </xf>
    <xf numFmtId="43" fontId="23" fillId="0" borderId="0" applyFont="0" applyFill="0" applyBorder="0" applyAlignment="0" applyProtection="0">
      <alignment vertical="center"/>
    </xf>
    <xf numFmtId="0" fontId="23" fillId="0" borderId="0">
      <alignment vertical="center"/>
    </xf>
    <xf numFmtId="43" fontId="23" fillId="0" borderId="0" applyFont="0" applyFill="0" applyBorder="0" applyAlignment="0" applyProtection="0">
      <alignment vertical="center"/>
    </xf>
    <xf numFmtId="0" fontId="23" fillId="0" borderId="0">
      <alignment vertical="center"/>
    </xf>
    <xf numFmtId="43" fontId="23" fillId="0" borderId="0" applyFont="0" applyFill="0" applyBorder="0" applyAlignment="0" applyProtection="0">
      <alignment vertical="center"/>
    </xf>
    <xf numFmtId="0" fontId="34" fillId="0" borderId="0">
      <alignment vertical="center"/>
    </xf>
    <xf numFmtId="181" fontId="23" fillId="0" borderId="0" applyFont="0" applyFill="0" applyBorder="0" applyAlignment="0" applyProtection="0">
      <alignment vertical="center"/>
    </xf>
    <xf numFmtId="181" fontId="1" fillId="0" borderId="0" applyFont="0" applyFill="0" applyBorder="0" applyAlignment="0" applyProtection="0">
      <alignment vertical="center"/>
    </xf>
    <xf numFmtId="181" fontId="23" fillId="0" borderId="0" applyFont="0" applyFill="0" applyBorder="0" applyAlignment="0" applyProtection="0">
      <alignment vertical="center"/>
    </xf>
    <xf numFmtId="181" fontId="23" fillId="0" borderId="0" applyFont="0" applyFill="0" applyBorder="0" applyAlignment="0" applyProtection="0">
      <alignment vertical="center"/>
    </xf>
    <xf numFmtId="181" fontId="23" fillId="0" borderId="0" applyFont="0" applyFill="0" applyBorder="0" applyAlignment="0" applyProtection="0">
      <alignment vertical="center"/>
    </xf>
  </cellStyleXfs>
  <cellXfs count="230">
    <xf numFmtId="0" fontId="0" fillId="0" borderId="0" xfId="0">
      <alignment vertical="center"/>
    </xf>
    <xf numFmtId="0" fontId="8" fillId="0" borderId="0" xfId="1" applyFont="1" applyBorder="1" applyAlignment="1">
      <alignment horizontal="justify" wrapText="1"/>
    </xf>
    <xf numFmtId="0" fontId="13" fillId="0" borderId="7" xfId="1" applyFont="1" applyBorder="1" applyAlignment="1">
      <alignment horizontal="justify" wrapText="1"/>
    </xf>
    <xf numFmtId="0" fontId="3" fillId="0" borderId="1" xfId="3" applyFont="1" applyFill="1" applyBorder="1" applyAlignment="1" applyProtection="1">
      <alignment vertical="center" wrapText="1"/>
    </xf>
    <xf numFmtId="0" fontId="4" fillId="0" borderId="1" xfId="3" applyFont="1" applyFill="1" applyBorder="1" applyAlignment="1" applyProtection="1">
      <alignment horizontal="left" vertical="center" indent="1"/>
    </xf>
    <xf numFmtId="0" fontId="4" fillId="0" borderId="1" xfId="3" applyFont="1" applyFill="1" applyBorder="1" applyAlignment="1" applyProtection="1">
      <alignment horizontal="left" vertical="center" indent="2"/>
    </xf>
    <xf numFmtId="177" fontId="20" fillId="0" borderId="1" xfId="3" applyNumberFormat="1" applyFont="1" applyFill="1" applyBorder="1" applyAlignment="1">
      <alignment horizontal="left" vertical="center"/>
    </xf>
    <xf numFmtId="0" fontId="4" fillId="0" borderId="1" xfId="3" applyFont="1" applyBorder="1">
      <alignment vertical="center"/>
    </xf>
    <xf numFmtId="177" fontId="18" fillId="0" borderId="1" xfId="3" applyNumberFormat="1" applyFont="1" applyFill="1" applyBorder="1" applyAlignment="1">
      <alignment horizontal="left" vertical="center"/>
    </xf>
    <xf numFmtId="0" fontId="8" fillId="0" borderId="0" xfId="3" applyFont="1">
      <alignment vertical="center"/>
    </xf>
    <xf numFmtId="0" fontId="2" fillId="0" borderId="1" xfId="3" applyFont="1" applyFill="1" applyBorder="1" applyAlignment="1">
      <alignment horizontal="center" vertical="center" wrapText="1"/>
    </xf>
    <xf numFmtId="0" fontId="3" fillId="0" borderId="1" xfId="3" applyFont="1" applyBorder="1" applyAlignment="1">
      <alignment horizontal="center" vertical="center"/>
    </xf>
    <xf numFmtId="0" fontId="2" fillId="0" borderId="1" xfId="3" applyFont="1" applyFill="1" applyBorder="1" applyAlignment="1">
      <alignment horizontal="left" vertical="center" wrapText="1"/>
    </xf>
    <xf numFmtId="0" fontId="6" fillId="0"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3" fillId="0" borderId="1" xfId="3" applyFont="1" applyBorder="1" applyAlignment="1">
      <alignment horizontal="left" vertical="center"/>
    </xf>
    <xf numFmtId="0" fontId="19" fillId="0" borderId="1" xfId="3" applyFont="1" applyFill="1" applyBorder="1" applyAlignment="1">
      <alignment horizontal="left" vertical="center"/>
    </xf>
    <xf numFmtId="49" fontId="18" fillId="0" borderId="1" xfId="3" applyNumberFormat="1" applyFont="1" applyFill="1" applyBorder="1" applyAlignment="1" applyProtection="1">
      <alignment horizontal="left" vertical="center"/>
    </xf>
    <xf numFmtId="0" fontId="23" fillId="0" borderId="0" xfId="3">
      <alignment vertical="center"/>
    </xf>
    <xf numFmtId="0" fontId="11" fillId="0" borderId="0" xfId="3" applyFont="1" applyFill="1" applyAlignment="1" applyProtection="1">
      <alignment vertical="center" wrapText="1"/>
    </xf>
    <xf numFmtId="0" fontId="12" fillId="0" borderId="5" xfId="3" applyFont="1" applyFill="1" applyBorder="1" applyAlignment="1" applyProtection="1">
      <alignment vertical="center" wrapText="1"/>
    </xf>
    <xf numFmtId="0" fontId="12" fillId="0" borderId="5" xfId="3" applyFont="1" applyFill="1" applyBorder="1" applyAlignment="1" applyProtection="1">
      <alignment horizontal="right" vertical="center" wrapText="1"/>
    </xf>
    <xf numFmtId="0" fontId="10" fillId="0" borderId="1" xfId="3" applyFont="1" applyFill="1" applyBorder="1" applyAlignment="1" applyProtection="1">
      <alignment horizontal="center" vertical="center" wrapText="1"/>
    </xf>
    <xf numFmtId="0" fontId="10" fillId="0" borderId="1" xfId="3" applyFont="1" applyFill="1" applyBorder="1" applyAlignment="1" applyProtection="1">
      <alignment vertical="center" wrapText="1"/>
    </xf>
    <xf numFmtId="178" fontId="23" fillId="0" borderId="1" xfId="3" applyNumberFormat="1" applyFont="1" applyFill="1" applyBorder="1" applyAlignment="1" applyProtection="1">
      <alignment horizontal="right" vertical="center" wrapText="1"/>
    </xf>
    <xf numFmtId="0" fontId="23" fillId="0" borderId="1" xfId="3" applyFont="1" applyFill="1" applyBorder="1" applyAlignment="1" applyProtection="1">
      <alignment horizontal="left" vertical="center" wrapText="1"/>
    </xf>
    <xf numFmtId="178" fontId="23" fillId="0" borderId="1" xfId="3" applyNumberFormat="1" applyFont="1" applyFill="1" applyBorder="1" applyAlignment="1" applyProtection="1">
      <alignment vertical="center" wrapText="1"/>
    </xf>
    <xf numFmtId="0" fontId="21" fillId="0" borderId="1" xfId="3" applyFont="1" applyFill="1" applyBorder="1" applyAlignment="1" applyProtection="1">
      <alignment horizontal="left" vertical="center" wrapText="1"/>
    </xf>
    <xf numFmtId="0" fontId="23" fillId="0" borderId="1" xfId="3" applyFont="1" applyFill="1" applyBorder="1" applyAlignment="1" applyProtection="1">
      <alignment vertical="center"/>
    </xf>
    <xf numFmtId="178" fontId="23" fillId="0" borderId="1" xfId="3" applyNumberFormat="1" applyFont="1" applyFill="1" applyBorder="1" applyAlignment="1" applyProtection="1">
      <alignment vertical="center"/>
    </xf>
    <xf numFmtId="0" fontId="10" fillId="0" borderId="1" xfId="3" applyFont="1" applyFill="1" applyBorder="1" applyAlignment="1" applyProtection="1">
      <alignment vertical="center"/>
    </xf>
    <xf numFmtId="0" fontId="23" fillId="0" borderId="1" xfId="3" applyFont="1" applyFill="1" applyBorder="1" applyAlignment="1" applyProtection="1">
      <alignment horizontal="right" vertical="center" wrapText="1"/>
    </xf>
    <xf numFmtId="0" fontId="23" fillId="0" borderId="1" xfId="3" applyFont="1" applyFill="1" applyBorder="1" applyAlignment="1" applyProtection="1">
      <alignment horizontal="left" vertical="center" indent="1"/>
    </xf>
    <xf numFmtId="0" fontId="1" fillId="0" borderId="0" xfId="1">
      <alignment vertical="center"/>
    </xf>
    <xf numFmtId="0" fontId="8" fillId="0" borderId="0" xfId="1" applyFont="1">
      <alignment vertical="center"/>
    </xf>
    <xf numFmtId="0" fontId="1" fillId="0" borderId="0" xfId="1">
      <alignment vertical="center"/>
    </xf>
    <xf numFmtId="0" fontId="25" fillId="0" borderId="6" xfId="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25" fillId="0" borderId="6" xfId="1" applyFont="1" applyFill="1" applyBorder="1" applyAlignment="1" applyProtection="1">
      <alignment horizontal="left" vertical="center"/>
    </xf>
    <xf numFmtId="0" fontId="4" fillId="0" borderId="1" xfId="1" applyFont="1" applyFill="1" applyBorder="1" applyAlignment="1" applyProtection="1">
      <alignment horizontal="center" vertical="center" wrapText="1"/>
    </xf>
    <xf numFmtId="0" fontId="4" fillId="0" borderId="6" xfId="1" applyFont="1" applyFill="1" applyBorder="1" applyAlignment="1" applyProtection="1">
      <alignment vertical="center"/>
    </xf>
    <xf numFmtId="176" fontId="4" fillId="0" borderId="1" xfId="1" applyNumberFormat="1" applyFont="1" applyFill="1" applyBorder="1" applyAlignment="1" applyProtection="1">
      <alignment horizontal="center" vertical="center" wrapText="1"/>
    </xf>
    <xf numFmtId="0" fontId="25" fillId="0" borderId="6" xfId="1" applyFont="1" applyFill="1" applyBorder="1" applyAlignment="1" applyProtection="1">
      <alignment vertical="center"/>
    </xf>
    <xf numFmtId="10" fontId="4" fillId="0" borderId="1" xfId="1" applyNumberFormat="1" applyFont="1" applyFill="1" applyBorder="1" applyAlignment="1" applyProtection="1">
      <alignment horizontal="center" vertical="center" wrapText="1"/>
    </xf>
    <xf numFmtId="0" fontId="1" fillId="0" borderId="6" xfId="1" applyFont="1" applyFill="1" applyBorder="1" applyAlignment="1" applyProtection="1">
      <alignment vertical="center"/>
    </xf>
    <xf numFmtId="177" fontId="4" fillId="0" borderId="1" xfId="1" applyNumberFormat="1" applyFont="1" applyFill="1" applyBorder="1" applyAlignment="1" applyProtection="1">
      <alignment horizontal="center" vertical="center" wrapText="1"/>
    </xf>
    <xf numFmtId="178" fontId="3" fillId="0" borderId="1" xfId="1" applyNumberFormat="1" applyFont="1" applyFill="1" applyBorder="1" applyAlignment="1" applyProtection="1">
      <alignment horizontal="right" vertical="center" wrapText="1"/>
    </xf>
    <xf numFmtId="178" fontId="4" fillId="0" borderId="1" xfId="1" applyNumberFormat="1" applyFont="1" applyFill="1" applyBorder="1" applyAlignment="1" applyProtection="1">
      <alignment horizontal="right" vertical="center" wrapText="1"/>
    </xf>
    <xf numFmtId="0" fontId="4" fillId="0" borderId="6" xfId="1" applyFont="1" applyFill="1" applyBorder="1" applyAlignment="1" applyProtection="1">
      <alignment horizontal="left" vertical="center"/>
    </xf>
    <xf numFmtId="0" fontId="4" fillId="0" borderId="0" xfId="1" applyFont="1">
      <alignment vertical="center"/>
    </xf>
    <xf numFmtId="0" fontId="19" fillId="0" borderId="1" xfId="1" applyFont="1" applyFill="1" applyBorder="1" applyAlignment="1">
      <alignment horizontal="center" vertical="center" wrapText="1"/>
    </xf>
    <xf numFmtId="0" fontId="4" fillId="0" borderId="1" xfId="1" applyFont="1" applyBorder="1" applyAlignment="1">
      <alignment horizontal="center" vertical="center"/>
    </xf>
    <xf numFmtId="176" fontId="4" fillId="0" borderId="1" xfId="1" applyNumberFormat="1" applyFont="1" applyBorder="1" applyAlignment="1">
      <alignment horizontal="center" vertical="center"/>
    </xf>
    <xf numFmtId="0" fontId="3" fillId="0" borderId="1" xfId="1" applyFont="1" applyBorder="1">
      <alignment vertical="center"/>
    </xf>
    <xf numFmtId="0" fontId="19" fillId="0" borderId="1" xfId="1" applyFont="1" applyFill="1" applyBorder="1" applyAlignment="1">
      <alignment horizontal="center" vertical="center" wrapText="1"/>
    </xf>
    <xf numFmtId="0" fontId="4" fillId="0" borderId="1" xfId="1" applyFont="1" applyBorder="1" applyAlignment="1">
      <alignment horizontal="center" vertical="center"/>
    </xf>
    <xf numFmtId="176" fontId="4" fillId="0" borderId="1" xfId="1" applyNumberFormat="1" applyFont="1" applyBorder="1" applyAlignment="1">
      <alignment horizontal="center" vertical="center"/>
    </xf>
    <xf numFmtId="0" fontId="1" fillId="0" borderId="0" xfId="1" applyFont="1" applyFill="1" applyBorder="1" applyAlignment="1"/>
    <xf numFmtId="43" fontId="10" fillId="0" borderId="1" xfId="2" applyNumberFormat="1" applyFont="1" applyFill="1" applyBorder="1" applyAlignment="1">
      <alignment horizontal="center" vertical="center"/>
    </xf>
    <xf numFmtId="0" fontId="0" fillId="0" borderId="1" xfId="0" applyBorder="1">
      <alignment vertical="center"/>
    </xf>
    <xf numFmtId="0" fontId="16" fillId="0" borderId="1" xfId="0" applyFont="1" applyBorder="1" applyAlignment="1">
      <alignment horizontal="center" vertical="center"/>
    </xf>
    <xf numFmtId="0" fontId="17" fillId="0" borderId="1" xfId="3" applyFont="1" applyBorder="1" applyAlignment="1">
      <alignment horizontal="center" vertical="center" wrapText="1"/>
    </xf>
    <xf numFmtId="0" fontId="3" fillId="0" borderId="1" xfId="3" applyFont="1" applyBorder="1" applyAlignment="1">
      <alignment horizontal="center" vertical="center" wrapText="1"/>
    </xf>
    <xf numFmtId="177" fontId="4" fillId="0" borderId="1" xfId="3" applyNumberFormat="1" applyFont="1" applyFill="1" applyBorder="1" applyAlignment="1">
      <alignment horizontal="center" vertical="center"/>
    </xf>
    <xf numFmtId="0" fontId="4" fillId="0" borderId="1" xfId="3" applyFont="1" applyBorder="1">
      <alignment vertical="center"/>
    </xf>
    <xf numFmtId="0" fontId="4" fillId="0" borderId="1" xfId="3" applyFont="1" applyFill="1" applyBorder="1" applyAlignment="1">
      <alignment vertical="center"/>
    </xf>
    <xf numFmtId="0" fontId="19" fillId="0" borderId="1" xfId="3" applyFont="1" applyFill="1" applyBorder="1" applyAlignment="1">
      <alignment horizontal="center" vertical="center"/>
    </xf>
    <xf numFmtId="43" fontId="19" fillId="0" borderId="1" xfId="2" applyNumberFormat="1" applyFont="1" applyFill="1" applyBorder="1" applyAlignment="1">
      <alignment horizontal="center" vertical="center"/>
    </xf>
    <xf numFmtId="43" fontId="3" fillId="0" borderId="1" xfId="2" applyNumberFormat="1" applyFont="1" applyFill="1" applyBorder="1" applyAlignment="1">
      <alignment horizontal="center" vertical="center"/>
    </xf>
    <xf numFmtId="9" fontId="4" fillId="0" borderId="1" xfId="3" applyNumberFormat="1" applyFont="1" applyFill="1" applyBorder="1" applyAlignment="1">
      <alignment vertical="center"/>
    </xf>
    <xf numFmtId="10" fontId="4" fillId="0" borderId="1" xfId="3" applyNumberFormat="1" applyFont="1" applyFill="1" applyBorder="1" applyAlignment="1">
      <alignment vertical="center"/>
    </xf>
    <xf numFmtId="0" fontId="26" fillId="0" borderId="0" xfId="0" applyFont="1" applyAlignment="1">
      <alignment horizontal="justify" vertical="center"/>
    </xf>
    <xf numFmtId="0" fontId="27" fillId="0" borderId="0" xfId="0" applyFont="1" applyAlignment="1">
      <alignment horizontal="justify" vertical="center"/>
    </xf>
    <xf numFmtId="0" fontId="28" fillId="0" borderId="0" xfId="0" applyFont="1" applyAlignment="1">
      <alignment horizontal="justify" vertical="center"/>
    </xf>
    <xf numFmtId="0" fontId="28" fillId="0" borderId="0" xfId="0" applyFont="1" applyAlignment="1">
      <alignment horizontal="center" vertical="center"/>
    </xf>
    <xf numFmtId="0" fontId="29" fillId="0" borderId="0" xfId="0" applyFont="1" applyAlignment="1">
      <alignment horizontal="center" vertical="center"/>
    </xf>
    <xf numFmtId="0" fontId="23" fillId="0" borderId="7" xfId="1" applyFont="1" applyBorder="1" applyAlignment="1">
      <alignment horizontal="justify" wrapText="1"/>
    </xf>
    <xf numFmtId="31" fontId="13" fillId="0" borderId="8" xfId="1" applyNumberFormat="1" applyFont="1" applyBorder="1" applyAlignment="1">
      <alignment horizontal="justify" wrapText="1"/>
    </xf>
    <xf numFmtId="0" fontId="23" fillId="0" borderId="0" xfId="3" applyAlignment="1">
      <alignment horizontal="center" vertical="center"/>
    </xf>
    <xf numFmtId="0" fontId="6"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4" fillId="0" borderId="1" xfId="3" applyFont="1" applyFill="1" applyBorder="1" applyAlignment="1" applyProtection="1">
      <alignment horizontal="center" vertical="center"/>
    </xf>
    <xf numFmtId="177" fontId="18" fillId="0" borderId="1" xfId="3" applyNumberFormat="1" applyFont="1" applyFill="1" applyBorder="1" applyAlignment="1">
      <alignment horizontal="center" vertical="center"/>
    </xf>
    <xf numFmtId="177" fontId="20" fillId="0" borderId="1" xfId="3" applyNumberFormat="1" applyFont="1" applyFill="1" applyBorder="1" applyAlignment="1">
      <alignment horizontal="center" vertical="center"/>
    </xf>
    <xf numFmtId="0" fontId="4" fillId="0" borderId="1" xfId="3" applyFont="1" applyBorder="1" applyAlignment="1">
      <alignment horizontal="center" vertical="center"/>
    </xf>
    <xf numFmtId="0" fontId="3" fillId="0" borderId="1" xfId="3" applyFont="1" applyFill="1" applyBorder="1" applyAlignment="1" applyProtection="1">
      <alignment horizontal="center" vertical="center" wrapText="1"/>
    </xf>
    <xf numFmtId="0" fontId="0" fillId="0" borderId="0" xfId="0" applyAlignment="1">
      <alignment horizontal="center" vertical="center"/>
    </xf>
    <xf numFmtId="176" fontId="4" fillId="0" borderId="1" xfId="3" applyNumberFormat="1" applyFont="1" applyBorder="1" applyAlignment="1">
      <alignment horizontal="center" vertical="center"/>
    </xf>
    <xf numFmtId="0" fontId="23" fillId="0" borderId="1" xfId="3" applyFont="1" applyBorder="1" applyAlignment="1">
      <alignment horizontal="center" vertical="center"/>
    </xf>
    <xf numFmtId="177" fontId="4" fillId="0" borderId="1" xfId="3" applyNumberFormat="1" applyFont="1" applyFill="1" applyBorder="1" applyAlignment="1" applyProtection="1">
      <alignment horizontal="center" vertical="center"/>
    </xf>
    <xf numFmtId="179" fontId="3" fillId="0" borderId="1" xfId="3" applyNumberFormat="1" applyFont="1" applyBorder="1" applyAlignment="1">
      <alignment horizontal="center" vertical="center" wrapText="1"/>
    </xf>
    <xf numFmtId="179" fontId="0" fillId="0" borderId="0" xfId="0" applyNumberFormat="1">
      <alignment vertical="center"/>
    </xf>
    <xf numFmtId="180" fontId="3" fillId="0" borderId="1" xfId="3" applyNumberFormat="1" applyFont="1" applyBorder="1" applyAlignment="1">
      <alignment horizontal="center" vertical="center" wrapText="1"/>
    </xf>
    <xf numFmtId="179" fontId="0" fillId="0" borderId="0" xfId="0" applyNumberFormat="1" applyAlignment="1">
      <alignment horizontal="center" vertical="center"/>
    </xf>
    <xf numFmtId="179" fontId="4" fillId="0" borderId="1" xfId="3" applyNumberFormat="1" applyFont="1" applyBorder="1" applyAlignment="1">
      <alignment horizontal="center" vertical="center"/>
    </xf>
    <xf numFmtId="0" fontId="18" fillId="0" borderId="0" xfId="3" applyFont="1" applyBorder="1" applyAlignment="1">
      <alignment horizontal="justify" vertical="center" wrapText="1"/>
    </xf>
    <xf numFmtId="0" fontId="4" fillId="0" borderId="0" xfId="3" applyFont="1" applyBorder="1" applyAlignment="1">
      <alignment vertical="center" wrapText="1"/>
    </xf>
    <xf numFmtId="9" fontId="4" fillId="0" borderId="0" xfId="3" applyNumberFormat="1" applyFont="1" applyBorder="1" applyAlignment="1">
      <alignment vertical="center" wrapText="1"/>
    </xf>
    <xf numFmtId="179" fontId="4" fillId="0" borderId="0" xfId="3" applyNumberFormat="1" applyFont="1" applyBorder="1" applyAlignment="1">
      <alignment vertical="center" wrapText="1"/>
    </xf>
    <xf numFmtId="179" fontId="3" fillId="2" borderId="1" xfId="9" applyNumberFormat="1" applyFont="1" applyFill="1" applyBorder="1">
      <alignment vertical="center"/>
    </xf>
    <xf numFmtId="179" fontId="4" fillId="2" borderId="1" xfId="9" applyNumberFormat="1" applyFont="1" applyFill="1" applyBorder="1">
      <alignment vertical="center"/>
    </xf>
    <xf numFmtId="49" fontId="4" fillId="0" borderId="1" xfId="1" applyNumberFormat="1" applyFont="1" applyFill="1" applyBorder="1" applyAlignment="1" applyProtection="1">
      <alignment horizontal="center" vertical="center" wrapText="1"/>
    </xf>
    <xf numFmtId="178" fontId="10" fillId="0" borderId="1" xfId="3" applyNumberFormat="1" applyFont="1" applyFill="1" applyBorder="1" applyAlignment="1" applyProtection="1">
      <alignment horizontal="right" vertical="center" wrapText="1"/>
    </xf>
    <xf numFmtId="179" fontId="3" fillId="2" borderId="1" xfId="1" applyNumberFormat="1" applyFont="1" applyFill="1" applyBorder="1">
      <alignment vertical="center"/>
    </xf>
    <xf numFmtId="178" fontId="0" fillId="0" borderId="0" xfId="0" applyNumberFormat="1">
      <alignment vertical="center"/>
    </xf>
    <xf numFmtId="178" fontId="0" fillId="0" borderId="1" xfId="0" applyNumberFormat="1" applyBorder="1">
      <alignment vertical="center"/>
    </xf>
    <xf numFmtId="0" fontId="4" fillId="0" borderId="6" xfId="3" applyFont="1" applyFill="1" applyBorder="1" applyAlignment="1">
      <alignment horizontal="left" vertical="center"/>
    </xf>
    <xf numFmtId="0" fontId="23" fillId="0" borderId="6" xfId="3" applyFont="1" applyFill="1" applyBorder="1" applyAlignment="1">
      <alignment horizontal="left" vertical="center"/>
    </xf>
    <xf numFmtId="0" fontId="0" fillId="0" borderId="6" xfId="0" applyBorder="1">
      <alignment vertical="center"/>
    </xf>
    <xf numFmtId="0" fontId="19" fillId="0" borderId="6" xfId="3" applyFont="1" applyFill="1" applyBorder="1" applyAlignment="1">
      <alignment horizontal="center" vertical="center"/>
    </xf>
    <xf numFmtId="177" fontId="4" fillId="0" borderId="9" xfId="3" applyNumberFormat="1" applyFont="1" applyFill="1" applyBorder="1" applyAlignment="1">
      <alignment horizontal="center" vertical="center"/>
    </xf>
    <xf numFmtId="0" fontId="0" fillId="0" borderId="9" xfId="0" applyBorder="1">
      <alignment vertical="center"/>
    </xf>
    <xf numFmtId="43" fontId="19" fillId="0" borderId="9" xfId="2" applyNumberFormat="1" applyFont="1" applyFill="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center" vertical="center"/>
    </xf>
    <xf numFmtId="177" fontId="35" fillId="0" borderId="1" xfId="3" applyNumberFormat="1" applyFont="1" applyFill="1" applyBorder="1" applyAlignment="1">
      <alignment horizontal="center" vertical="center"/>
    </xf>
    <xf numFmtId="180" fontId="4" fillId="0" borderId="0" xfId="3" applyNumberFormat="1" applyFont="1" applyBorder="1" applyAlignment="1">
      <alignment horizontal="center" vertical="center" wrapText="1"/>
    </xf>
    <xf numFmtId="180" fontId="4" fillId="0" borderId="0" xfId="3" applyNumberFormat="1" applyFont="1" applyFill="1" applyBorder="1" applyAlignment="1">
      <alignment horizontal="center" vertical="center" wrapText="1"/>
    </xf>
    <xf numFmtId="180" fontId="0" fillId="0" borderId="0" xfId="0" applyNumberFormat="1" applyAlignment="1">
      <alignment horizontal="center" vertical="center"/>
    </xf>
    <xf numFmtId="176" fontId="3" fillId="0" borderId="1" xfId="3" applyNumberFormat="1" applyFont="1" applyBorder="1" applyAlignment="1">
      <alignment horizontal="center" vertical="center"/>
    </xf>
    <xf numFmtId="180" fontId="3" fillId="3" borderId="10" xfId="0" applyNumberFormat="1" applyFont="1" applyFill="1" applyBorder="1" applyAlignment="1" applyProtection="1">
      <alignment horizontal="center" vertical="center"/>
    </xf>
    <xf numFmtId="179" fontId="4" fillId="3" borderId="10" xfId="0" applyNumberFormat="1" applyFont="1" applyFill="1" applyBorder="1" applyAlignment="1" applyProtection="1">
      <alignment vertical="center"/>
    </xf>
    <xf numFmtId="179" fontId="3" fillId="3" borderId="10" xfId="0" applyNumberFormat="1" applyFont="1" applyFill="1" applyBorder="1" applyAlignment="1" applyProtection="1">
      <alignment vertical="center"/>
    </xf>
    <xf numFmtId="180" fontId="4" fillId="3" borderId="10" xfId="0" applyNumberFormat="1" applyFont="1" applyFill="1" applyBorder="1" applyAlignment="1" applyProtection="1">
      <alignment horizontal="center" vertical="center"/>
    </xf>
    <xf numFmtId="180" fontId="3" fillId="2" borderId="1" xfId="9" applyNumberFormat="1" applyFont="1" applyFill="1" applyBorder="1">
      <alignment vertical="center"/>
    </xf>
    <xf numFmtId="179" fontId="19" fillId="3" borderId="10" xfId="0" applyNumberFormat="1" applyFont="1" applyFill="1" applyBorder="1" applyAlignment="1" applyProtection="1">
      <alignment vertical="center"/>
    </xf>
    <xf numFmtId="180" fontId="19" fillId="3" borderId="10" xfId="0" applyNumberFormat="1" applyFont="1" applyFill="1" applyBorder="1" applyAlignment="1" applyProtection="1">
      <alignment horizontal="center" vertical="center"/>
    </xf>
    <xf numFmtId="0" fontId="18" fillId="0" borderId="1" xfId="3"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center" vertical="center"/>
    </xf>
    <xf numFmtId="179" fontId="0" fillId="0" borderId="0" xfId="0" applyNumberFormat="1" applyAlignment="1">
      <alignment horizontal="center" vertical="center"/>
    </xf>
    <xf numFmtId="178" fontId="37" fillId="0" borderId="1" xfId="0" applyNumberFormat="1" applyFont="1" applyBorder="1">
      <alignment vertical="center"/>
    </xf>
    <xf numFmtId="180" fontId="3" fillId="2" borderId="1" xfId="9" applyNumberFormat="1" applyFont="1" applyFill="1" applyBorder="1" applyAlignment="1">
      <alignment horizontal="center" vertical="center"/>
    </xf>
    <xf numFmtId="179" fontId="3" fillId="2" borderId="1" xfId="9" applyNumberFormat="1" applyFont="1" applyFill="1" applyBorder="1" applyAlignment="1">
      <alignment vertical="center"/>
    </xf>
    <xf numFmtId="0" fontId="0" fillId="0" borderId="10" xfId="0" applyBorder="1">
      <alignment vertical="center"/>
    </xf>
    <xf numFmtId="0" fontId="4" fillId="0" borderId="11" xfId="3" applyFont="1" applyFill="1" applyBorder="1" applyAlignment="1">
      <alignment horizontal="left" vertical="center"/>
    </xf>
    <xf numFmtId="0" fontId="4" fillId="0" borderId="10" xfId="3" applyFont="1" applyFill="1" applyBorder="1" applyAlignment="1">
      <alignment horizontal="left" vertical="center"/>
    </xf>
    <xf numFmtId="0" fontId="5" fillId="0" borderId="0" xfId="1" applyFont="1" applyFill="1" applyAlignment="1" applyProtection="1">
      <alignment horizontal="center" vertical="center"/>
    </xf>
    <xf numFmtId="0" fontId="22" fillId="0" borderId="0" xfId="1" applyFont="1" applyAlignment="1">
      <alignment horizontal="center" vertical="center" wrapText="1"/>
    </xf>
    <xf numFmtId="0" fontId="10" fillId="0" borderId="0" xfId="3" applyFont="1" applyFill="1" applyAlignment="1" applyProtection="1">
      <alignment horizontal="left" vertical="center"/>
    </xf>
    <xf numFmtId="0" fontId="3" fillId="0" borderId="0" xfId="3" applyFont="1" applyFill="1" applyAlignment="1" applyProtection="1">
      <alignment horizontal="left" vertical="center"/>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4" xfId="3" applyFont="1" applyBorder="1" applyAlignment="1">
      <alignment horizontal="left" vertical="center" wrapText="1"/>
    </xf>
    <xf numFmtId="0" fontId="4" fillId="0" borderId="1" xfId="3" applyFont="1" applyBorder="1" applyAlignment="1">
      <alignment horizontal="center" vertical="center" wrapText="1"/>
    </xf>
    <xf numFmtId="0" fontId="5" fillId="0" borderId="0" xfId="1" applyFont="1" applyAlignment="1">
      <alignment horizontal="center" vertical="center"/>
    </xf>
    <xf numFmtId="0" fontId="9" fillId="0" borderId="5" xfId="1" applyFont="1" applyFill="1" applyBorder="1" applyAlignment="1" applyProtection="1">
      <alignment horizontal="left" vertical="center" wrapText="1"/>
    </xf>
    <xf numFmtId="178" fontId="4" fillId="0" borderId="6" xfId="1" applyNumberFormat="1" applyFont="1" applyFill="1" applyBorder="1" applyAlignment="1" applyProtection="1">
      <alignment horizontal="center" vertical="center" wrapText="1"/>
    </xf>
    <xf numFmtId="178" fontId="4" fillId="0" borderId="9" xfId="1" applyNumberFormat="1" applyFont="1" applyFill="1" applyBorder="1" applyAlignment="1" applyProtection="1">
      <alignment horizontal="center" vertical="center" wrapText="1"/>
    </xf>
    <xf numFmtId="0" fontId="32" fillId="0" borderId="6" xfId="0" applyFont="1" applyBorder="1" applyAlignment="1">
      <alignment horizontal="center" vertical="center"/>
    </xf>
    <xf numFmtId="0" fontId="32" fillId="0" borderId="9" xfId="0" applyFont="1" applyBorder="1" applyAlignment="1">
      <alignment horizontal="center" vertical="center"/>
    </xf>
    <xf numFmtId="0" fontId="38" fillId="0" borderId="0" xfId="3" applyFont="1" applyFill="1" applyAlignment="1" applyProtection="1">
      <alignment horizontal="center" vertical="center"/>
    </xf>
    <xf numFmtId="0" fontId="38" fillId="0" borderId="0" xfId="3" applyFont="1" applyFill="1" applyAlignment="1" applyProtection="1">
      <alignment horizontal="center" vertical="center" wrapText="1"/>
    </xf>
    <xf numFmtId="0" fontId="9" fillId="2" borderId="1" xfId="1" applyFont="1" applyFill="1" applyBorder="1" applyAlignment="1" applyProtection="1">
      <alignment vertical="center"/>
    </xf>
    <xf numFmtId="179" fontId="9" fillId="2" borderId="1" xfId="9" applyNumberFormat="1" applyFont="1" applyFill="1" applyBorder="1">
      <alignment vertical="center"/>
    </xf>
    <xf numFmtId="0" fontId="9" fillId="2" borderId="1" xfId="9" applyFont="1" applyFill="1" applyBorder="1">
      <alignment vertical="center"/>
    </xf>
    <xf numFmtId="180" fontId="9" fillId="2" borderId="1" xfId="9" applyNumberFormat="1" applyFont="1" applyFill="1" applyBorder="1">
      <alignment vertical="center"/>
    </xf>
    <xf numFmtId="0" fontId="12" fillId="2" borderId="1" xfId="1" applyFont="1" applyFill="1" applyBorder="1" applyAlignment="1" applyProtection="1">
      <alignment horizontal="left" vertical="center" indent="1"/>
    </xf>
    <xf numFmtId="0" fontId="9" fillId="3" borderId="10" xfId="0" applyNumberFormat="1" applyFont="1" applyFill="1" applyBorder="1" applyAlignment="1" applyProtection="1">
      <alignment vertical="center"/>
    </xf>
    <xf numFmtId="180" fontId="9" fillId="3" borderId="10" xfId="0" applyNumberFormat="1" applyFont="1" applyFill="1" applyBorder="1" applyAlignment="1" applyProtection="1">
      <alignment horizontal="center" vertical="center"/>
    </xf>
    <xf numFmtId="179" fontId="12" fillId="3" borderId="10" xfId="0" applyNumberFormat="1" applyFont="1" applyFill="1" applyBorder="1" applyAlignment="1" applyProtection="1">
      <alignment vertical="center"/>
    </xf>
    <xf numFmtId="0" fontId="12" fillId="3" borderId="10" xfId="0" applyNumberFormat="1" applyFont="1" applyFill="1" applyBorder="1" applyAlignment="1" applyProtection="1">
      <alignment vertical="center"/>
    </xf>
    <xf numFmtId="0" fontId="12" fillId="3" borderId="10" xfId="0" applyNumberFormat="1" applyFont="1" applyFill="1" applyBorder="1" applyAlignment="1" applyProtection="1">
      <alignment horizontal="center" vertical="center"/>
    </xf>
    <xf numFmtId="0" fontId="9" fillId="3" borderId="10" xfId="0" applyNumberFormat="1" applyFont="1" applyFill="1" applyBorder="1" applyAlignment="1" applyProtection="1">
      <alignment horizontal="center" vertical="center"/>
    </xf>
    <xf numFmtId="179" fontId="9" fillId="3" borderId="10" xfId="0" applyNumberFormat="1" applyFont="1" applyFill="1" applyBorder="1" applyAlignment="1" applyProtection="1">
      <alignment vertical="center"/>
    </xf>
    <xf numFmtId="0" fontId="41" fillId="3" borderId="10" xfId="0" applyNumberFormat="1" applyFont="1" applyFill="1" applyBorder="1" applyAlignment="1" applyProtection="1">
      <alignment vertical="center"/>
    </xf>
    <xf numFmtId="179" fontId="41" fillId="3" borderId="10" xfId="0" applyNumberFormat="1" applyFont="1" applyFill="1" applyBorder="1" applyAlignment="1" applyProtection="1">
      <alignment vertical="center"/>
    </xf>
    <xf numFmtId="180" fontId="41" fillId="3" borderId="10" xfId="0" applyNumberFormat="1" applyFont="1" applyFill="1" applyBorder="1" applyAlignment="1" applyProtection="1">
      <alignment horizontal="center" vertical="center"/>
    </xf>
    <xf numFmtId="0" fontId="42" fillId="3" borderId="10" xfId="0" applyNumberFormat="1" applyFont="1" applyFill="1" applyBorder="1" applyAlignment="1" applyProtection="1">
      <alignment vertical="center"/>
    </xf>
    <xf numFmtId="49" fontId="43" fillId="2" borderId="1" xfId="9" applyNumberFormat="1" applyFont="1" applyFill="1" applyBorder="1" applyAlignment="1" applyProtection="1">
      <alignment horizontal="left" vertical="center"/>
    </xf>
    <xf numFmtId="180" fontId="12" fillId="3" borderId="10" xfId="0" applyNumberFormat="1" applyFont="1" applyFill="1" applyBorder="1" applyAlignment="1" applyProtection="1">
      <alignment horizontal="center" vertical="center"/>
    </xf>
    <xf numFmtId="180" fontId="41" fillId="2" borderId="10" xfId="0" applyNumberFormat="1" applyFont="1" applyFill="1" applyBorder="1" applyAlignment="1" applyProtection="1">
      <alignment horizontal="center" vertical="center"/>
    </xf>
    <xf numFmtId="180" fontId="42" fillId="2" borderId="10" xfId="0" applyNumberFormat="1" applyFont="1" applyFill="1" applyBorder="1" applyAlignment="1" applyProtection="1">
      <alignment horizontal="center" vertical="center"/>
    </xf>
    <xf numFmtId="49" fontId="45" fillId="2" borderId="1" xfId="1" applyNumberFormat="1" applyFont="1" applyFill="1" applyBorder="1" applyAlignment="1" applyProtection="1">
      <alignment horizontal="left" vertical="center"/>
    </xf>
    <xf numFmtId="49" fontId="43" fillId="2" borderId="1" xfId="1" applyNumberFormat="1" applyFont="1" applyFill="1" applyBorder="1" applyAlignment="1" applyProtection="1">
      <alignment horizontal="left" vertical="center"/>
    </xf>
    <xf numFmtId="180" fontId="47" fillId="3" borderId="10" xfId="0" applyNumberFormat="1" applyFont="1" applyFill="1" applyBorder="1" applyAlignment="1" applyProtection="1">
      <alignment horizontal="center" vertical="center"/>
    </xf>
    <xf numFmtId="0" fontId="9" fillId="2" borderId="1" xfId="1" applyFont="1" applyFill="1" applyBorder="1" applyAlignment="1" applyProtection="1">
      <alignment horizontal="left" vertical="center" wrapText="1"/>
    </xf>
    <xf numFmtId="0" fontId="43" fillId="0" borderId="1" xfId="0" applyNumberFormat="1" applyFont="1" applyFill="1" applyBorder="1" applyAlignment="1" applyProtection="1">
      <alignment horizontal="center" vertical="center"/>
    </xf>
    <xf numFmtId="0" fontId="12" fillId="2" borderId="1" xfId="9" applyFont="1" applyFill="1" applyBorder="1">
      <alignment vertical="center"/>
    </xf>
    <xf numFmtId="0" fontId="42" fillId="0" borderId="1" xfId="0" applyFont="1" applyBorder="1" applyAlignment="1">
      <alignment horizontal="center" vertical="center"/>
    </xf>
    <xf numFmtId="0" fontId="12" fillId="2" borderId="1" xfId="1" applyFont="1" applyFill="1" applyBorder="1">
      <alignment vertical="center"/>
    </xf>
    <xf numFmtId="0" fontId="9" fillId="2" borderId="1" xfId="1" applyFont="1" applyFill="1" applyBorder="1">
      <alignment vertical="center"/>
    </xf>
    <xf numFmtId="179" fontId="12" fillId="2" borderId="1" xfId="9" applyNumberFormat="1" applyFont="1" applyFill="1" applyBorder="1">
      <alignment vertical="center"/>
    </xf>
    <xf numFmtId="180" fontId="12" fillId="2" borderId="1" xfId="9" applyNumberFormat="1" applyFont="1" applyFill="1" applyBorder="1">
      <alignment vertical="center"/>
    </xf>
    <xf numFmtId="179" fontId="9" fillId="2" borderId="1" xfId="1" applyNumberFormat="1" applyFont="1" applyFill="1" applyBorder="1">
      <alignment vertical="center"/>
    </xf>
    <xf numFmtId="180" fontId="9" fillId="2" borderId="1" xfId="1" applyNumberFormat="1" applyFont="1" applyFill="1" applyBorder="1">
      <alignment vertical="center"/>
    </xf>
    <xf numFmtId="0" fontId="12" fillId="0" borderId="0" xfId="1" applyFont="1" applyAlignment="1">
      <alignment horizontal="center" vertical="center"/>
    </xf>
    <xf numFmtId="0" fontId="48" fillId="0" borderId="0" xfId="0" applyFont="1">
      <alignment vertical="center"/>
    </xf>
    <xf numFmtId="0" fontId="9" fillId="2" borderId="1" xfId="1" applyFont="1" applyFill="1" applyBorder="1" applyAlignment="1" applyProtection="1">
      <alignment horizontal="center" vertical="center" wrapText="1"/>
    </xf>
    <xf numFmtId="0" fontId="38" fillId="0" borderId="0" xfId="1" applyFont="1" applyFill="1" applyAlignment="1" applyProtection="1">
      <alignment horizontal="center" vertical="center" wrapText="1"/>
    </xf>
    <xf numFmtId="0" fontId="49" fillId="0" borderId="0" xfId="1" applyFont="1" applyFill="1" applyAlignment="1" applyProtection="1">
      <alignment vertical="center" wrapText="1"/>
    </xf>
    <xf numFmtId="0" fontId="38" fillId="0" borderId="0" xfId="1" applyFont="1" applyAlignment="1">
      <alignment horizontal="center" vertical="center"/>
    </xf>
    <xf numFmtId="176" fontId="0" fillId="0" borderId="10" xfId="0" applyNumberFormat="1" applyBorder="1" applyAlignment="1">
      <alignment horizontal="center" vertical="center"/>
    </xf>
    <xf numFmtId="0" fontId="41" fillId="2" borderId="1" xfId="1" applyFont="1" applyFill="1" applyBorder="1" applyAlignment="1">
      <alignment horizontal="center" vertical="center"/>
    </xf>
    <xf numFmtId="0" fontId="41" fillId="0" borderId="1" xfId="1" applyFont="1" applyFill="1" applyBorder="1" applyAlignment="1">
      <alignment horizontal="center" vertical="center" wrapText="1"/>
    </xf>
    <xf numFmtId="0" fontId="41" fillId="0" borderId="2" xfId="1" applyFont="1" applyFill="1" applyBorder="1" applyAlignment="1">
      <alignment horizontal="center" vertical="center" wrapText="1"/>
    </xf>
    <xf numFmtId="0" fontId="12" fillId="0" borderId="0" xfId="1" applyFont="1" applyFill="1">
      <alignment vertical="center"/>
    </xf>
    <xf numFmtId="0" fontId="40" fillId="2" borderId="1" xfId="1" applyFont="1" applyFill="1" applyBorder="1" applyAlignment="1" applyProtection="1">
      <alignment horizontal="left" vertical="center"/>
    </xf>
    <xf numFmtId="0" fontId="12" fillId="0" borderId="1" xfId="1" applyFont="1" applyBorder="1" applyAlignment="1">
      <alignment horizontal="center" vertical="center"/>
    </xf>
    <xf numFmtId="176" fontId="12" fillId="0" borderId="1" xfId="1" applyNumberFormat="1" applyFont="1" applyBorder="1" applyAlignment="1">
      <alignment horizontal="center" vertical="center"/>
    </xf>
    <xf numFmtId="176" fontId="12" fillId="0" borderId="1" xfId="1" applyNumberFormat="1" applyFont="1" applyFill="1" applyBorder="1" applyAlignment="1">
      <alignment horizontal="center" vertical="center"/>
    </xf>
    <xf numFmtId="0" fontId="12" fillId="0" borderId="1" xfId="1" applyFont="1" applyFill="1" applyBorder="1" applyAlignment="1">
      <alignment horizontal="center" vertical="center"/>
    </xf>
    <xf numFmtId="0" fontId="12" fillId="2" borderId="1" xfId="1" applyFont="1" applyFill="1" applyBorder="1" applyAlignment="1" applyProtection="1">
      <alignment horizontal="left" vertical="center" indent="2"/>
    </xf>
    <xf numFmtId="177" fontId="51" fillId="2" borderId="1" xfId="1" applyNumberFormat="1" applyFont="1" applyFill="1" applyBorder="1" applyAlignment="1">
      <alignment horizontal="left" vertical="center"/>
    </xf>
    <xf numFmtId="177" fontId="52" fillId="2" borderId="1" xfId="1" applyNumberFormat="1" applyFont="1" applyFill="1" applyBorder="1" applyAlignment="1">
      <alignment horizontal="left" vertical="center"/>
    </xf>
    <xf numFmtId="0" fontId="12" fillId="0" borderId="2" xfId="1" applyFont="1" applyFill="1" applyBorder="1" applyAlignment="1">
      <alignment horizontal="center" vertical="center"/>
    </xf>
    <xf numFmtId="176" fontId="12" fillId="0" borderId="1" xfId="1" applyNumberFormat="1" applyFont="1" applyFill="1" applyBorder="1" applyAlignment="1">
      <alignment horizontal="center" vertical="center"/>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1" xfId="1" applyFont="1" applyBorder="1">
      <alignment vertical="center"/>
    </xf>
    <xf numFmtId="0" fontId="12" fillId="0" borderId="0" xfId="1" applyFont="1" applyFill="1" applyAlignment="1">
      <alignment horizontal="center" vertical="center"/>
    </xf>
    <xf numFmtId="0" fontId="0" fillId="0" borderId="10" xfId="0" applyBorder="1" applyAlignment="1">
      <alignment horizontal="center" vertical="center"/>
    </xf>
    <xf numFmtId="0" fontId="38" fillId="0" borderId="0" xfId="1" applyFont="1" applyFill="1" applyBorder="1" applyAlignment="1">
      <alignment horizontal="center" vertical="center"/>
    </xf>
    <xf numFmtId="0" fontId="53" fillId="0" borderId="0" xfId="3" applyFont="1" applyAlignment="1">
      <alignment horizontal="center" vertical="center" wrapText="1"/>
    </xf>
    <xf numFmtId="0" fontId="9" fillId="0" borderId="1" xfId="3" applyFont="1" applyFill="1" applyBorder="1" applyAlignment="1" applyProtection="1">
      <alignment vertical="center" wrapText="1"/>
    </xf>
    <xf numFmtId="180" fontId="12" fillId="0" borderId="1" xfId="3" applyNumberFormat="1" applyFont="1" applyBorder="1" applyAlignment="1">
      <alignment horizontal="center" vertical="center" wrapText="1"/>
    </xf>
    <xf numFmtId="0" fontId="12" fillId="0" borderId="1" xfId="3" applyFont="1" applyBorder="1" applyAlignment="1">
      <alignment vertical="center" wrapText="1"/>
    </xf>
    <xf numFmtId="179" fontId="12" fillId="0" borderId="1" xfId="3" applyNumberFormat="1" applyFont="1" applyBorder="1" applyAlignment="1">
      <alignment vertical="center" wrapText="1"/>
    </xf>
    <xf numFmtId="0" fontId="9" fillId="0" borderId="1" xfId="3" applyFont="1" applyFill="1" applyBorder="1" applyAlignment="1" applyProtection="1">
      <alignment horizontal="left" vertical="center" wrapText="1"/>
    </xf>
    <xf numFmtId="180" fontId="9" fillId="0" borderId="1" xfId="3" applyNumberFormat="1" applyFont="1" applyBorder="1" applyAlignment="1">
      <alignment horizontal="center" vertical="center" wrapText="1"/>
    </xf>
    <xf numFmtId="0" fontId="51" fillId="0" borderId="1" xfId="3" applyFont="1" applyBorder="1" applyAlignment="1">
      <alignment horizontal="justify" vertical="center" wrapText="1"/>
    </xf>
    <xf numFmtId="0" fontId="54" fillId="0" borderId="1" xfId="3" applyFont="1" applyBorder="1" applyAlignment="1">
      <alignment horizontal="justify" vertical="center" wrapText="1"/>
    </xf>
    <xf numFmtId="0" fontId="55" fillId="0" borderId="0" xfId="0" applyFont="1" applyAlignment="1">
      <alignment vertical="center" wrapText="1"/>
    </xf>
    <xf numFmtId="0" fontId="55" fillId="0" borderId="0" xfId="0" applyFont="1" applyAlignment="1">
      <alignment horizontal="center" vertical="center" wrapText="1"/>
    </xf>
    <xf numFmtId="0" fontId="52" fillId="0" borderId="1" xfId="3" applyFont="1" applyBorder="1" applyAlignment="1">
      <alignment horizontal="justify" vertical="center" wrapText="1"/>
    </xf>
    <xf numFmtId="0" fontId="53" fillId="0" borderId="5" xfId="3" applyFont="1" applyBorder="1" applyAlignment="1">
      <alignment horizontal="left" vertical="center" wrapText="1"/>
    </xf>
    <xf numFmtId="0" fontId="12" fillId="0" borderId="1" xfId="3" applyFont="1" applyBorder="1" applyAlignment="1">
      <alignment horizontal="center" vertical="center" wrapText="1"/>
    </xf>
    <xf numFmtId="9" fontId="12" fillId="0" borderId="1" xfId="3" applyNumberFormat="1" applyFont="1" applyBorder="1" applyAlignment="1">
      <alignment horizontal="center" vertical="center" wrapText="1"/>
    </xf>
    <xf numFmtId="0" fontId="52" fillId="0" borderId="1" xfId="3" applyFont="1" applyBorder="1" applyAlignment="1">
      <alignment horizontal="center" vertical="center" wrapText="1"/>
    </xf>
  </cellXfs>
  <cellStyles count="17">
    <cellStyle name="常规" xfId="0" builtinId="0"/>
    <cellStyle name="常规 2" xfId="1"/>
    <cellStyle name="常规 2 2" xfId="9"/>
    <cellStyle name="常规 2 3" xfId="7"/>
    <cellStyle name="常规 2 4" xfId="5"/>
    <cellStyle name="常规 3" xfId="3"/>
    <cellStyle name="常规 4" xfId="11"/>
    <cellStyle name="千位分隔 2" xfId="2"/>
    <cellStyle name="千位分隔 2 2" xfId="12"/>
    <cellStyle name="千位分隔 3" xfId="4"/>
    <cellStyle name="千位分隔 3 2" xfId="10"/>
    <cellStyle name="千位分隔 3 2 2" xfId="16"/>
    <cellStyle name="千位分隔 3 3" xfId="8"/>
    <cellStyle name="千位分隔 3 3 2" xfId="15"/>
    <cellStyle name="千位分隔 3 4" xfId="6"/>
    <cellStyle name="千位分隔 3 4 2" xfId="14"/>
    <cellStyle name="千位分隔 3 5" xfId="1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E9" sqref="E9"/>
    </sheetView>
  </sheetViews>
  <sheetFormatPr defaultRowHeight="14.4"/>
  <cols>
    <col min="1" max="1" width="27.109375" customWidth="1"/>
    <col min="2" max="2" width="35.77734375" customWidth="1"/>
  </cols>
  <sheetData>
    <row r="1" spans="1:2" ht="26.4">
      <c r="A1" s="136" t="s">
        <v>0</v>
      </c>
      <c r="B1" s="136"/>
    </row>
    <row r="2" spans="1:2" ht="20.399999999999999">
      <c r="A2" s="137" t="s">
        <v>1</v>
      </c>
      <c r="B2" s="137"/>
    </row>
    <row r="3" spans="1:2" ht="22.2" thickBot="1">
      <c r="A3" s="1" t="s">
        <v>2</v>
      </c>
      <c r="B3" s="76" t="s">
        <v>149</v>
      </c>
    </row>
    <row r="4" spans="1:2" ht="21" thickBot="1">
      <c r="A4" s="1" t="s">
        <v>3</v>
      </c>
      <c r="B4" s="76" t="s">
        <v>150</v>
      </c>
    </row>
    <row r="5" spans="1:2" ht="21" thickBot="1">
      <c r="A5" s="1" t="s">
        <v>4</v>
      </c>
      <c r="B5" s="76" t="s">
        <v>151</v>
      </c>
    </row>
    <row r="6" spans="1:2" ht="22.2" thickBot="1">
      <c r="A6" s="1" t="s">
        <v>5</v>
      </c>
      <c r="B6" s="76" t="s">
        <v>154</v>
      </c>
    </row>
    <row r="7" spans="1:2" ht="21" thickBot="1">
      <c r="A7" s="1" t="s">
        <v>6</v>
      </c>
      <c r="B7" s="76" t="s">
        <v>155</v>
      </c>
    </row>
    <row r="8" spans="1:2" ht="21" thickBot="1">
      <c r="A8" s="1" t="s">
        <v>7</v>
      </c>
      <c r="B8" s="2">
        <v>426100</v>
      </c>
    </row>
    <row r="9" spans="1:2" ht="42" customHeight="1" thickBot="1">
      <c r="A9" s="1" t="s">
        <v>8</v>
      </c>
      <c r="B9" s="2">
        <v>13574623328</v>
      </c>
    </row>
    <row r="10" spans="1:2" ht="45.75" customHeight="1" thickBot="1">
      <c r="A10" s="1" t="s">
        <v>9</v>
      </c>
      <c r="B10" s="77">
        <v>44757</v>
      </c>
    </row>
  </sheetData>
  <mergeCells count="2">
    <mergeCell ref="A1:B1"/>
    <mergeCell ref="A2:B2"/>
  </mergeCells>
  <phoneticPr fontId="24" type="noConversion"/>
  <pageMargins left="1.48" right="0.7" top="1.45" bottom="0.75" header="0.25"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E21" sqref="E21"/>
    </sheetView>
  </sheetViews>
  <sheetFormatPr defaultRowHeight="14.4"/>
  <cols>
    <col min="1" max="1" width="83.6640625" customWidth="1"/>
  </cols>
  <sheetData>
    <row r="1" spans="1:1" ht="74.25" customHeight="1">
      <c r="A1" s="75" t="s">
        <v>142</v>
      </c>
    </row>
    <row r="2" spans="1:1" ht="58.8">
      <c r="A2" s="72" t="s">
        <v>148</v>
      </c>
    </row>
    <row r="3" spans="1:1" ht="19.2">
      <c r="A3" s="72" t="s">
        <v>147</v>
      </c>
    </row>
    <row r="4" spans="1:1" ht="38.4">
      <c r="A4" s="72" t="s">
        <v>146</v>
      </c>
    </row>
    <row r="5" spans="1:1" ht="19.8">
      <c r="A5" s="71"/>
    </row>
    <row r="9" spans="1:1" ht="19.2">
      <c r="A9" s="73"/>
    </row>
    <row r="10" spans="1:1" ht="19.2">
      <c r="A10" s="73"/>
    </row>
    <row r="11" spans="1:1" ht="36.75" customHeight="1">
      <c r="A11" s="73" t="s">
        <v>144</v>
      </c>
    </row>
    <row r="12" spans="1:1" ht="32.25" customHeight="1">
      <c r="A12" s="72" t="s">
        <v>145</v>
      </c>
    </row>
    <row r="13" spans="1:1" ht="55.5" customHeight="1">
      <c r="A13" s="74" t="s">
        <v>143</v>
      </c>
    </row>
  </sheetData>
  <phoneticPr fontId="24" type="noConversion"/>
  <pageMargins left="0.70866141732283472" right="0.70866141732283472" top="1.5354330708661419"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E38"/>
  <sheetViews>
    <sheetView topLeftCell="A2" workbookViewId="0">
      <selection activeCell="C4" sqref="C4"/>
    </sheetView>
  </sheetViews>
  <sheetFormatPr defaultRowHeight="14.4"/>
  <cols>
    <col min="1" max="1" width="26.44140625" customWidth="1"/>
    <col min="2" max="2" width="17" style="86" customWidth="1"/>
    <col min="3" max="3" width="16.77734375" style="86" customWidth="1"/>
    <col min="4" max="4" width="17" style="86" customWidth="1"/>
    <col min="5" max="5" width="10.6640625" customWidth="1"/>
  </cols>
  <sheetData>
    <row r="1" spans="1:5" ht="21" hidden="1">
      <c r="A1" s="9" t="s">
        <v>10</v>
      </c>
      <c r="B1" s="78"/>
      <c r="C1" s="78"/>
    </row>
    <row r="2" spans="1:5" ht="37.200000000000003" customHeight="1">
      <c r="A2" s="150" t="s">
        <v>166</v>
      </c>
      <c r="B2" s="150"/>
      <c r="C2" s="150"/>
      <c r="D2" s="150"/>
      <c r="E2" s="150"/>
    </row>
    <row r="3" spans="1:5" ht="25.8" customHeight="1">
      <c r="A3" s="138" t="s">
        <v>44</v>
      </c>
      <c r="B3" s="139"/>
      <c r="C3" s="139"/>
    </row>
    <row r="4" spans="1:5" ht="19.5" customHeight="1">
      <c r="A4" s="10" t="s">
        <v>11</v>
      </c>
      <c r="B4" s="10" t="s">
        <v>46</v>
      </c>
      <c r="C4" s="11" t="s">
        <v>45</v>
      </c>
      <c r="D4" s="11" t="s">
        <v>12</v>
      </c>
      <c r="E4" s="11" t="s">
        <v>13</v>
      </c>
    </row>
    <row r="5" spans="1:5" ht="24.6" customHeight="1">
      <c r="A5" s="12" t="s">
        <v>14</v>
      </c>
      <c r="B5" s="10">
        <v>45</v>
      </c>
      <c r="C5" s="84">
        <v>70</v>
      </c>
      <c r="D5" s="84">
        <v>94</v>
      </c>
      <c r="E5" s="140" t="s">
        <v>15</v>
      </c>
    </row>
    <row r="6" spans="1:5" ht="19.5" customHeight="1">
      <c r="A6" s="13" t="s">
        <v>16</v>
      </c>
      <c r="B6" s="79"/>
      <c r="C6" s="84">
        <v>22</v>
      </c>
      <c r="D6" s="84">
        <v>44</v>
      </c>
      <c r="E6" s="141"/>
    </row>
    <row r="7" spans="1:5" ht="19.5" customHeight="1">
      <c r="A7" s="13" t="s">
        <v>17</v>
      </c>
      <c r="B7" s="79">
        <v>45</v>
      </c>
      <c r="C7" s="84">
        <v>48</v>
      </c>
      <c r="D7" s="84">
        <v>50</v>
      </c>
      <c r="E7" s="141"/>
    </row>
    <row r="8" spans="1:5" ht="19.5" customHeight="1">
      <c r="A8" s="14" t="s">
        <v>18</v>
      </c>
      <c r="B8" s="80"/>
      <c r="C8" s="84"/>
      <c r="D8" s="84"/>
      <c r="E8" s="141"/>
    </row>
    <row r="9" spans="1:5" ht="25.8" customHeight="1">
      <c r="A9" s="12" t="s">
        <v>19</v>
      </c>
      <c r="B9" s="10">
        <v>2585</v>
      </c>
      <c r="C9" s="119">
        <v>3563</v>
      </c>
      <c r="D9" s="119">
        <v>4679</v>
      </c>
      <c r="E9" s="141"/>
    </row>
    <row r="10" spans="1:5" ht="19.5" customHeight="1">
      <c r="A10" s="13" t="s">
        <v>16</v>
      </c>
      <c r="B10" s="79"/>
      <c r="C10" s="87">
        <v>912</v>
      </c>
      <c r="D10" s="87">
        <v>1951</v>
      </c>
      <c r="E10" s="141"/>
    </row>
    <row r="11" spans="1:5" ht="19.5" customHeight="1">
      <c r="A11" s="13" t="s">
        <v>17</v>
      </c>
      <c r="B11" s="79">
        <v>2585</v>
      </c>
      <c r="C11" s="84">
        <v>2651</v>
      </c>
      <c r="D11" s="84">
        <v>2728</v>
      </c>
      <c r="E11" s="141"/>
    </row>
    <row r="12" spans="1:5" ht="19.5" customHeight="1">
      <c r="A12" s="14" t="s">
        <v>20</v>
      </c>
      <c r="B12" s="80"/>
      <c r="C12" s="87"/>
      <c r="D12" s="87"/>
      <c r="E12" s="141"/>
    </row>
    <row r="13" spans="1:5" ht="24" customHeight="1">
      <c r="A13" s="15" t="s">
        <v>21</v>
      </c>
      <c r="B13" s="11">
        <v>2250</v>
      </c>
      <c r="C13" s="87">
        <v>3390</v>
      </c>
      <c r="D13" s="87">
        <v>4480</v>
      </c>
      <c r="E13" s="142"/>
    </row>
    <row r="14" spans="1:5" ht="24" customHeight="1">
      <c r="A14" s="16" t="s">
        <v>22</v>
      </c>
      <c r="B14" s="66">
        <v>212</v>
      </c>
      <c r="C14" s="11">
        <v>322</v>
      </c>
      <c r="D14" s="11">
        <v>443</v>
      </c>
      <c r="E14" s="143" t="s">
        <v>23</v>
      </c>
    </row>
    <row r="15" spans="1:5" ht="19.5" customHeight="1">
      <c r="A15" s="4" t="s">
        <v>24</v>
      </c>
      <c r="B15" s="89">
        <f>B17+B18+B22+B23</f>
        <v>206</v>
      </c>
      <c r="C15" s="84">
        <f>C16+C21+C22+C23</f>
        <v>313</v>
      </c>
      <c r="D15" s="84">
        <f>D16+D21+D22+D23</f>
        <v>431</v>
      </c>
      <c r="E15" s="143"/>
    </row>
    <row r="16" spans="1:5" ht="19.5" customHeight="1">
      <c r="A16" s="5" t="s">
        <v>25</v>
      </c>
      <c r="B16" s="81">
        <v>128</v>
      </c>
      <c r="C16" s="84">
        <v>185</v>
      </c>
      <c r="D16" s="84">
        <v>246</v>
      </c>
      <c r="E16" s="143"/>
    </row>
    <row r="17" spans="1:5" ht="19.5" customHeight="1">
      <c r="A17" s="8" t="s">
        <v>26</v>
      </c>
      <c r="B17" s="82"/>
      <c r="C17" s="84">
        <v>49</v>
      </c>
      <c r="D17" s="84">
        <v>101</v>
      </c>
      <c r="E17" s="143"/>
    </row>
    <row r="18" spans="1:5" ht="19.5" customHeight="1">
      <c r="A18" s="8" t="s">
        <v>27</v>
      </c>
      <c r="B18" s="82">
        <v>128</v>
      </c>
      <c r="C18" s="84">
        <v>136</v>
      </c>
      <c r="D18" s="84">
        <v>145</v>
      </c>
      <c r="E18" s="143"/>
    </row>
    <row r="19" spans="1:5" ht="19.5" customHeight="1">
      <c r="A19" s="8" t="s">
        <v>28</v>
      </c>
      <c r="B19" s="82"/>
      <c r="C19" s="84"/>
      <c r="D19" s="84"/>
      <c r="E19" s="143"/>
    </row>
    <row r="20" spans="1:5" ht="19.5" customHeight="1">
      <c r="A20" s="6" t="s">
        <v>29</v>
      </c>
      <c r="B20" s="83"/>
      <c r="C20" s="84"/>
      <c r="D20" s="84"/>
      <c r="E20" s="143"/>
    </row>
    <row r="21" spans="1:5" ht="19.5" customHeight="1">
      <c r="A21" s="5" t="s">
        <v>30</v>
      </c>
      <c r="B21" s="81"/>
      <c r="C21" s="84">
        <v>23</v>
      </c>
      <c r="D21" s="84">
        <v>43</v>
      </c>
      <c r="E21" s="143"/>
    </row>
    <row r="22" spans="1:5" ht="19.5" customHeight="1">
      <c r="A22" s="5" t="s">
        <v>31</v>
      </c>
      <c r="B22" s="81">
        <v>16</v>
      </c>
      <c r="C22" s="84">
        <v>24</v>
      </c>
      <c r="D22" s="84">
        <v>32</v>
      </c>
      <c r="E22" s="143"/>
    </row>
    <row r="23" spans="1:5" ht="19.5" customHeight="1">
      <c r="A23" s="5" t="s">
        <v>32</v>
      </c>
      <c r="B23" s="81">
        <v>62</v>
      </c>
      <c r="C23" s="84">
        <v>81</v>
      </c>
      <c r="D23" s="84">
        <v>110</v>
      </c>
      <c r="E23" s="143"/>
    </row>
    <row r="24" spans="1:5" ht="19.5" customHeight="1">
      <c r="A24" s="7" t="s">
        <v>33</v>
      </c>
      <c r="B24" s="84"/>
      <c r="C24" s="84"/>
      <c r="D24" s="84"/>
      <c r="E24" s="143"/>
    </row>
    <row r="25" spans="1:5" ht="19.5" customHeight="1">
      <c r="A25" s="7" t="s">
        <v>34</v>
      </c>
      <c r="B25" s="84"/>
      <c r="C25" s="84"/>
      <c r="D25" s="84"/>
      <c r="E25" s="143"/>
    </row>
    <row r="26" spans="1:5" ht="19.5" customHeight="1">
      <c r="A26" s="7" t="s">
        <v>35</v>
      </c>
      <c r="B26" s="84"/>
      <c r="C26" s="84"/>
      <c r="D26" s="84"/>
      <c r="E26" s="143"/>
    </row>
    <row r="27" spans="1:5" ht="19.5" customHeight="1">
      <c r="A27" s="7" t="s">
        <v>36</v>
      </c>
      <c r="B27" s="84">
        <v>6</v>
      </c>
      <c r="C27" s="88">
        <v>9</v>
      </c>
      <c r="D27" s="84">
        <v>12</v>
      </c>
      <c r="E27" s="143"/>
    </row>
    <row r="28" spans="1:5" ht="19.5" customHeight="1">
      <c r="A28" s="7" t="s">
        <v>37</v>
      </c>
      <c r="B28" s="84"/>
      <c r="C28" s="84"/>
      <c r="D28" s="84"/>
      <c r="E28" s="143"/>
    </row>
    <row r="29" spans="1:5" ht="36" customHeight="1">
      <c r="A29" s="3" t="s">
        <v>38</v>
      </c>
      <c r="B29" s="85">
        <v>60970258.469999999</v>
      </c>
      <c r="C29" s="94">
        <v>101065008.64000002</v>
      </c>
      <c r="D29" s="94">
        <v>110681194.27</v>
      </c>
      <c r="E29" s="7"/>
    </row>
    <row r="30" spans="1:5" ht="19.5" customHeight="1">
      <c r="A30" s="4" t="s">
        <v>39</v>
      </c>
      <c r="B30" s="81">
        <v>56386619.829999998</v>
      </c>
      <c r="C30" s="84">
        <v>93209047.930000007</v>
      </c>
      <c r="D30" s="84">
        <v>100721287.34</v>
      </c>
      <c r="E30" s="7"/>
    </row>
    <row r="31" spans="1:5" ht="19.5" customHeight="1">
      <c r="A31" s="4" t="s">
        <v>40</v>
      </c>
      <c r="B31" s="81">
        <v>1499629.87</v>
      </c>
      <c r="C31" s="84">
        <v>1717754.34</v>
      </c>
      <c r="D31" s="84">
        <v>2327205.37</v>
      </c>
      <c r="E31" s="7"/>
    </row>
    <row r="32" spans="1:5" ht="19.5" customHeight="1">
      <c r="A32" s="4" t="s">
        <v>41</v>
      </c>
      <c r="B32" s="81">
        <v>1726232.57</v>
      </c>
      <c r="C32" s="84">
        <v>1524371.1700000002</v>
      </c>
      <c r="D32" s="84">
        <v>1644919.7100000002</v>
      </c>
      <c r="E32" s="7"/>
    </row>
    <row r="33" spans="1:5" ht="19.5" customHeight="1">
      <c r="A33" s="4" t="s">
        <v>42</v>
      </c>
      <c r="B33" s="81">
        <v>821446</v>
      </c>
      <c r="C33" s="84">
        <v>1049657</v>
      </c>
      <c r="D33" s="94">
        <v>2423603.65</v>
      </c>
      <c r="E33" s="7"/>
    </row>
    <row r="34" spans="1:5" ht="19.5" customHeight="1">
      <c r="A34" s="17" t="s">
        <v>43</v>
      </c>
      <c r="B34" s="127">
        <v>536330.19999999995</v>
      </c>
      <c r="C34" s="84">
        <v>3564178.2</v>
      </c>
      <c r="D34" s="84">
        <v>3564178.2</v>
      </c>
      <c r="E34" s="7"/>
    </row>
    <row r="35" spans="1:5">
      <c r="C35" s="93"/>
      <c r="D35" s="93"/>
    </row>
    <row r="36" spans="1:5">
      <c r="C36" s="93"/>
    </row>
    <row r="37" spans="1:5">
      <c r="C37" s="128"/>
    </row>
    <row r="38" spans="1:5">
      <c r="C38" s="129"/>
    </row>
  </sheetData>
  <mergeCells count="4">
    <mergeCell ref="A3:C3"/>
    <mergeCell ref="E5:E13"/>
    <mergeCell ref="E14:E28"/>
    <mergeCell ref="A2:E2"/>
  </mergeCells>
  <phoneticPr fontId="24"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D27"/>
  <sheetViews>
    <sheetView topLeftCell="A16" workbookViewId="0">
      <selection activeCell="I9" sqref="I9"/>
    </sheetView>
  </sheetViews>
  <sheetFormatPr defaultRowHeight="14.4"/>
  <cols>
    <col min="1" max="1" width="28.5546875" customWidth="1"/>
    <col min="2" max="3" width="18.88671875" customWidth="1"/>
    <col min="4" max="4" width="17.5546875" customWidth="1"/>
  </cols>
  <sheetData>
    <row r="1" spans="1:4" ht="21.6">
      <c r="A1" s="19" t="s">
        <v>47</v>
      </c>
      <c r="B1" s="18"/>
    </row>
    <row r="2" spans="1:4" ht="24">
      <c r="A2" s="151" t="s">
        <v>167</v>
      </c>
      <c r="B2" s="151"/>
      <c r="C2" s="151"/>
      <c r="D2" s="151"/>
    </row>
    <row r="3" spans="1:4">
      <c r="A3" s="20" t="s">
        <v>48</v>
      </c>
      <c r="B3" s="21"/>
    </row>
    <row r="4" spans="1:4" ht="30.6" customHeight="1">
      <c r="A4" s="22" t="s">
        <v>49</v>
      </c>
      <c r="B4" s="22" t="s">
        <v>73</v>
      </c>
      <c r="C4" s="22" t="s">
        <v>74</v>
      </c>
      <c r="D4" s="22" t="s">
        <v>50</v>
      </c>
    </row>
    <row r="5" spans="1:4" ht="22.5" customHeight="1">
      <c r="A5" s="23" t="s">
        <v>51</v>
      </c>
      <c r="B5" s="102"/>
      <c r="C5" s="102">
        <v>263400</v>
      </c>
      <c r="D5" s="102">
        <v>1334300</v>
      </c>
    </row>
    <row r="6" spans="1:4" ht="22.5" customHeight="1">
      <c r="A6" s="25" t="s">
        <v>52</v>
      </c>
      <c r="B6" s="24"/>
      <c r="C6" s="24">
        <v>263400</v>
      </c>
      <c r="D6" s="24">
        <v>1334300</v>
      </c>
    </row>
    <row r="7" spans="1:4" ht="22.5" customHeight="1">
      <c r="A7" s="25" t="s">
        <v>53</v>
      </c>
      <c r="B7" s="24"/>
      <c r="C7" s="24"/>
      <c r="D7" s="24"/>
    </row>
    <row r="8" spans="1:4" ht="22.5" customHeight="1">
      <c r="A8" s="25" t="s">
        <v>54</v>
      </c>
      <c r="B8" s="24"/>
      <c r="C8" s="24"/>
      <c r="D8" s="24"/>
    </row>
    <row r="9" spans="1:4" ht="22.5" customHeight="1">
      <c r="A9" s="25" t="s">
        <v>55</v>
      </c>
      <c r="B9" s="24"/>
      <c r="C9" s="24"/>
      <c r="D9" s="24"/>
    </row>
    <row r="10" spans="1:4" ht="22.5" customHeight="1">
      <c r="A10" s="23" t="s">
        <v>56</v>
      </c>
      <c r="B10" s="29"/>
      <c r="C10" s="24"/>
      <c r="D10" s="24"/>
    </row>
    <row r="11" spans="1:4" ht="22.5" customHeight="1">
      <c r="A11" s="23" t="s">
        <v>57</v>
      </c>
      <c r="B11" s="102"/>
      <c r="C11" s="24">
        <f>C12+C17+C18</f>
        <v>20619428</v>
      </c>
      <c r="D11" s="24">
        <f>D12+D17+D18</f>
        <v>27349660</v>
      </c>
    </row>
    <row r="12" spans="1:4" ht="22.5" customHeight="1">
      <c r="A12" s="25" t="s">
        <v>58</v>
      </c>
      <c r="B12" s="26">
        <v>14594200</v>
      </c>
      <c r="C12" s="24">
        <f>C13+C18+C19</f>
        <v>20616428</v>
      </c>
      <c r="D12" s="24">
        <f>D13+D18+D19</f>
        <v>27349660</v>
      </c>
    </row>
    <row r="13" spans="1:4" ht="22.5" customHeight="1">
      <c r="A13" s="25" t="s">
        <v>59</v>
      </c>
      <c r="B13" s="26">
        <v>14594200</v>
      </c>
      <c r="C13" s="24">
        <v>20616428</v>
      </c>
      <c r="D13" s="24">
        <v>27349660</v>
      </c>
    </row>
    <row r="14" spans="1:4" ht="22.5" customHeight="1">
      <c r="A14" s="25" t="s">
        <v>60</v>
      </c>
      <c r="B14" s="26"/>
      <c r="C14" s="26">
        <v>5178000</v>
      </c>
      <c r="D14" s="26">
        <v>11119800</v>
      </c>
    </row>
    <row r="15" spans="1:4" ht="22.5" customHeight="1">
      <c r="A15" s="25" t="s">
        <v>61</v>
      </c>
      <c r="B15" s="26">
        <v>14594200</v>
      </c>
      <c r="C15" s="26">
        <v>15435428</v>
      </c>
      <c r="D15" s="26">
        <v>16229860</v>
      </c>
    </row>
    <row r="16" spans="1:4" ht="22.5" customHeight="1">
      <c r="A16" s="25" t="s">
        <v>62</v>
      </c>
      <c r="B16" s="24"/>
      <c r="C16" s="24"/>
      <c r="D16" s="24"/>
    </row>
    <row r="17" spans="1:4" ht="22.5" customHeight="1">
      <c r="A17" s="25" t="s">
        <v>63</v>
      </c>
      <c r="B17" s="24"/>
      <c r="C17" s="24">
        <v>3000</v>
      </c>
      <c r="D17" s="24"/>
    </row>
    <row r="18" spans="1:4" ht="22.5" customHeight="1">
      <c r="A18" s="27" t="s">
        <v>64</v>
      </c>
      <c r="B18" s="24"/>
      <c r="C18" s="24"/>
      <c r="D18" s="24"/>
    </row>
    <row r="19" spans="1:4" ht="22.5" customHeight="1">
      <c r="A19" s="25" t="s">
        <v>65</v>
      </c>
      <c r="B19" s="24"/>
      <c r="C19" s="24"/>
      <c r="D19" s="24"/>
    </row>
    <row r="20" spans="1:4" ht="22.5" customHeight="1">
      <c r="A20" s="28" t="s">
        <v>66</v>
      </c>
      <c r="B20" s="29"/>
      <c r="C20" s="29"/>
      <c r="D20" s="29"/>
    </row>
    <row r="21" spans="1:4" ht="22.5" customHeight="1">
      <c r="A21" s="29" t="s">
        <v>67</v>
      </c>
      <c r="B21" s="29"/>
      <c r="C21" s="29"/>
      <c r="D21" s="29"/>
    </row>
    <row r="22" spans="1:4" ht="22.5" customHeight="1">
      <c r="A22" s="30" t="s">
        <v>68</v>
      </c>
      <c r="B22" s="30"/>
      <c r="C22" s="30"/>
      <c r="D22" s="30"/>
    </row>
    <row r="23" spans="1:4" ht="22.5" customHeight="1">
      <c r="A23" s="30" t="s">
        <v>69</v>
      </c>
      <c r="B23" s="31"/>
      <c r="C23" s="31"/>
      <c r="D23" s="31"/>
    </row>
    <row r="24" spans="1:4" ht="22.5" customHeight="1">
      <c r="A24" s="30" t="s">
        <v>70</v>
      </c>
      <c r="B24" s="31"/>
      <c r="C24" s="31"/>
      <c r="D24" s="31"/>
    </row>
    <row r="25" spans="1:4" ht="22.5" customHeight="1">
      <c r="A25" s="32" t="s">
        <v>71</v>
      </c>
      <c r="B25" s="31"/>
      <c r="C25" s="31"/>
      <c r="D25" s="31"/>
    </row>
    <row r="26" spans="1:4" ht="22.5" customHeight="1">
      <c r="A26" s="32" t="s">
        <v>72</v>
      </c>
      <c r="B26" s="31"/>
      <c r="C26" s="31"/>
      <c r="D26" s="31"/>
    </row>
    <row r="27" spans="1:4">
      <c r="B27" s="104"/>
      <c r="C27" s="104"/>
      <c r="D27" s="104"/>
    </row>
  </sheetData>
  <mergeCells count="1">
    <mergeCell ref="A2:D2"/>
  </mergeCells>
  <phoneticPr fontId="24"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J55"/>
  <sheetViews>
    <sheetView workbookViewId="0">
      <selection activeCell="I18" sqref="I18"/>
    </sheetView>
  </sheetViews>
  <sheetFormatPr defaultRowHeight="14.4"/>
  <cols>
    <col min="1" max="1" width="29.109375" customWidth="1"/>
    <col min="2" max="2" width="13.21875" customWidth="1"/>
    <col min="3" max="3" width="9.5546875" customWidth="1"/>
    <col min="4" max="4" width="13" customWidth="1"/>
    <col min="5" max="5" width="13.109375" customWidth="1"/>
    <col min="6" max="6" width="10.44140625" customWidth="1"/>
    <col min="7" max="8" width="13.44140625" customWidth="1"/>
    <col min="9" max="9" width="8.21875" customWidth="1"/>
    <col min="10" max="10" width="13.44140625" customWidth="1"/>
  </cols>
  <sheetData>
    <row r="1" spans="1:10" ht="21">
      <c r="A1" s="34" t="s">
        <v>75</v>
      </c>
      <c r="B1" s="33"/>
      <c r="C1" s="33"/>
      <c r="D1" s="33"/>
    </row>
    <row r="2" spans="1:10" ht="26.4">
      <c r="A2" s="144" t="s">
        <v>165</v>
      </c>
      <c r="B2" s="144"/>
      <c r="C2" s="144"/>
      <c r="D2" s="144"/>
      <c r="E2" s="144"/>
      <c r="F2" s="144"/>
      <c r="G2" s="144"/>
      <c r="H2" s="144"/>
      <c r="I2" s="144"/>
      <c r="J2" s="144"/>
    </row>
    <row r="3" spans="1:10">
      <c r="A3" s="185"/>
      <c r="B3" s="185"/>
      <c r="C3" s="185"/>
      <c r="D3" s="185"/>
      <c r="E3" s="186"/>
      <c r="F3" s="186"/>
      <c r="G3" s="186"/>
      <c r="H3" s="186"/>
      <c r="I3" s="186"/>
      <c r="J3" s="186" t="s">
        <v>76</v>
      </c>
    </row>
    <row r="4" spans="1:10" ht="30" customHeight="1">
      <c r="A4" s="187" t="s">
        <v>224</v>
      </c>
      <c r="B4" s="187" t="s">
        <v>225</v>
      </c>
      <c r="C4" s="187" t="s">
        <v>226</v>
      </c>
      <c r="D4" s="187" t="s">
        <v>227</v>
      </c>
      <c r="E4" s="187" t="s">
        <v>228</v>
      </c>
      <c r="F4" s="187" t="s">
        <v>226</v>
      </c>
      <c r="G4" s="187" t="s">
        <v>229</v>
      </c>
      <c r="H4" s="187" t="s">
        <v>230</v>
      </c>
      <c r="I4" s="187" t="s">
        <v>226</v>
      </c>
      <c r="J4" s="187" t="s">
        <v>231</v>
      </c>
    </row>
    <row r="5" spans="1:10">
      <c r="A5" s="152" t="s">
        <v>173</v>
      </c>
      <c r="B5" s="153"/>
      <c r="C5" s="154"/>
      <c r="D5" s="154"/>
      <c r="E5" s="153">
        <v>11492356</v>
      </c>
      <c r="F5" s="154"/>
      <c r="G5" s="154">
        <f>SUM(G6:G11)</f>
        <v>11151820.699999999</v>
      </c>
      <c r="H5" s="155">
        <v>24022598.510000002</v>
      </c>
      <c r="I5" s="154"/>
      <c r="J5" s="154">
        <f>SUM(J6:J10)</f>
        <v>17581841.379999999</v>
      </c>
    </row>
    <row r="6" spans="1:10">
      <c r="A6" s="156" t="s">
        <v>174</v>
      </c>
      <c r="B6" s="157"/>
      <c r="C6" s="157"/>
      <c r="D6" s="157"/>
      <c r="E6" s="157">
        <v>9045071</v>
      </c>
      <c r="F6" s="157"/>
      <c r="G6" s="157">
        <v>9777600</v>
      </c>
      <c r="H6" s="158">
        <v>13314384</v>
      </c>
      <c r="I6" s="157"/>
      <c r="J6" s="157">
        <v>14912600</v>
      </c>
    </row>
    <row r="7" spans="1:10">
      <c r="A7" s="156" t="s">
        <v>175</v>
      </c>
      <c r="B7" s="157"/>
      <c r="C7" s="157"/>
      <c r="D7" s="157"/>
      <c r="E7" s="157">
        <v>546519</v>
      </c>
      <c r="F7" s="157"/>
      <c r="G7" s="157"/>
      <c r="H7" s="158">
        <v>855176</v>
      </c>
      <c r="I7" s="157"/>
      <c r="J7" s="157"/>
    </row>
    <row r="8" spans="1:10">
      <c r="A8" s="156" t="s">
        <v>176</v>
      </c>
      <c r="B8" s="159"/>
      <c r="C8" s="160"/>
      <c r="D8" s="160"/>
      <c r="E8" s="159">
        <v>225243</v>
      </c>
      <c r="F8" s="160"/>
      <c r="G8" s="160"/>
      <c r="H8" s="158">
        <v>276820</v>
      </c>
      <c r="I8" s="160"/>
      <c r="J8" s="160"/>
    </row>
    <row r="9" spans="1:10">
      <c r="A9" s="156" t="s">
        <v>177</v>
      </c>
      <c r="B9" s="159"/>
      <c r="C9" s="160"/>
      <c r="D9" s="160"/>
      <c r="E9" s="157">
        <v>801813.7</v>
      </c>
      <c r="F9" s="160"/>
      <c r="G9" s="160">
        <v>801813.7</v>
      </c>
      <c r="H9" s="161">
        <v>1999605.38</v>
      </c>
      <c r="I9" s="160"/>
      <c r="J9" s="160">
        <v>1999605.38</v>
      </c>
    </row>
    <row r="10" spans="1:10">
      <c r="A10" s="156" t="s">
        <v>178</v>
      </c>
      <c r="B10" s="159"/>
      <c r="C10" s="160"/>
      <c r="D10" s="160"/>
      <c r="E10" s="157">
        <v>572407</v>
      </c>
      <c r="F10" s="160"/>
      <c r="G10" s="160">
        <f>568479+3928</f>
        <v>572407</v>
      </c>
      <c r="H10" s="162">
        <v>669636</v>
      </c>
      <c r="I10" s="160"/>
      <c r="J10" s="160">
        <v>669636</v>
      </c>
    </row>
    <row r="11" spans="1:10">
      <c r="A11" s="156" t="s">
        <v>179</v>
      </c>
      <c r="B11" s="159"/>
      <c r="C11" s="160"/>
      <c r="D11" s="160"/>
      <c r="E11" s="157">
        <v>301302.3</v>
      </c>
      <c r="F11" s="160"/>
      <c r="G11" s="160"/>
      <c r="H11" s="162">
        <v>6906977.1299999999</v>
      </c>
      <c r="I11" s="160"/>
      <c r="J11" s="160"/>
    </row>
    <row r="12" spans="1:10">
      <c r="A12" s="152" t="s">
        <v>180</v>
      </c>
      <c r="B12" s="163"/>
      <c r="C12" s="157"/>
      <c r="D12" s="164"/>
      <c r="E12" s="165">
        <v>2483486.15</v>
      </c>
      <c r="F12" s="164"/>
      <c r="G12" s="164">
        <f>SUM(G13:G36)</f>
        <v>2219139.432</v>
      </c>
      <c r="H12" s="166">
        <v>5324950.6499999994</v>
      </c>
      <c r="I12" s="167"/>
      <c r="J12" s="160">
        <f>SUM(J13:J36)</f>
        <v>3988552.2969999998</v>
      </c>
    </row>
    <row r="13" spans="1:10">
      <c r="A13" s="168" t="s">
        <v>181</v>
      </c>
      <c r="B13" s="159"/>
      <c r="C13" s="160"/>
      <c r="D13" s="160"/>
      <c r="E13" s="163">
        <v>499110.34</v>
      </c>
      <c r="F13" s="160"/>
      <c r="G13" s="160">
        <f>458777.2+34075.14+6258</f>
        <v>499110.34</v>
      </c>
      <c r="H13" s="169">
        <v>810535.1</v>
      </c>
      <c r="I13" s="160"/>
      <c r="J13" s="160">
        <f>605818.7+157980.4</f>
        <v>763799.1</v>
      </c>
    </row>
    <row r="14" spans="1:10">
      <c r="A14" s="168" t="s">
        <v>182</v>
      </c>
      <c r="B14" s="159"/>
      <c r="C14" s="160"/>
      <c r="D14" s="160"/>
      <c r="E14" s="163">
        <v>182635.53</v>
      </c>
      <c r="F14" s="160"/>
      <c r="G14" s="160">
        <f>177868+4767.53</f>
        <v>182635.53</v>
      </c>
      <c r="H14" s="158">
        <v>659201.62</v>
      </c>
      <c r="I14" s="160"/>
      <c r="J14" s="160">
        <f>395724.62+18090+263477+6306</f>
        <v>683597.62</v>
      </c>
    </row>
    <row r="15" spans="1:10">
      <c r="A15" s="168" t="s">
        <v>183</v>
      </c>
      <c r="B15" s="159"/>
      <c r="C15" s="160"/>
      <c r="D15" s="160"/>
      <c r="E15" s="163">
        <v>94588</v>
      </c>
      <c r="F15" s="160"/>
      <c r="G15" s="160">
        <f>(43750+50838)*0.5</f>
        <v>47294</v>
      </c>
      <c r="H15" s="158">
        <v>110998</v>
      </c>
      <c r="I15" s="160"/>
      <c r="J15" s="160">
        <f>(38905+55813)*0.5</f>
        <v>47359</v>
      </c>
    </row>
    <row r="16" spans="1:10">
      <c r="A16" s="168" t="s">
        <v>184</v>
      </c>
      <c r="B16" s="163"/>
      <c r="C16" s="160"/>
      <c r="D16" s="160"/>
      <c r="E16" s="163">
        <v>8620</v>
      </c>
      <c r="F16" s="160"/>
      <c r="G16" s="160">
        <v>8620</v>
      </c>
      <c r="H16" s="158">
        <v>75760</v>
      </c>
      <c r="I16" s="160"/>
      <c r="J16" s="160"/>
    </row>
    <row r="17" spans="1:10">
      <c r="A17" s="168" t="s">
        <v>185</v>
      </c>
      <c r="B17" s="159"/>
      <c r="C17" s="160"/>
      <c r="D17" s="160"/>
      <c r="E17" s="159">
        <v>30000</v>
      </c>
      <c r="F17" s="160"/>
      <c r="G17" s="160">
        <f>(325126.87+65457.21)*0.65</f>
        <v>253879.65200000003</v>
      </c>
      <c r="H17" s="170">
        <v>191001.64</v>
      </c>
      <c r="I17" s="160"/>
      <c r="J17" s="160">
        <f>(355172.47+461195.71)*0.65</f>
        <v>530639.31699999992</v>
      </c>
    </row>
    <row r="18" spans="1:10">
      <c r="A18" s="168" t="s">
        <v>186</v>
      </c>
      <c r="B18" s="159"/>
      <c r="C18" s="160"/>
      <c r="D18" s="160"/>
      <c r="E18" s="163">
        <v>360584.08</v>
      </c>
      <c r="F18" s="160"/>
      <c r="G18" s="160"/>
      <c r="H18" s="170">
        <v>625366.54</v>
      </c>
      <c r="I18" s="160"/>
      <c r="J18" s="160"/>
    </row>
    <row r="19" spans="1:10">
      <c r="A19" s="168" t="s">
        <v>187</v>
      </c>
      <c r="B19" s="159"/>
      <c r="C19" s="160"/>
      <c r="D19" s="160"/>
      <c r="E19" s="163">
        <v>22000</v>
      </c>
      <c r="F19" s="160"/>
      <c r="G19" s="160"/>
      <c r="H19" s="171"/>
      <c r="I19" s="160"/>
      <c r="J19" s="160"/>
    </row>
    <row r="20" spans="1:10">
      <c r="A20" s="168" t="s">
        <v>188</v>
      </c>
      <c r="B20" s="163"/>
      <c r="C20" s="160"/>
      <c r="D20" s="160"/>
      <c r="E20" s="163">
        <v>181276.6</v>
      </c>
      <c r="F20" s="160"/>
      <c r="G20" s="160">
        <f>178771.6+2505</f>
        <v>181276.6</v>
      </c>
      <c r="H20" s="169">
        <v>173465</v>
      </c>
      <c r="I20" s="160"/>
      <c r="J20" s="160">
        <f>104226.8+69238.2</f>
        <v>173465</v>
      </c>
    </row>
    <row r="21" spans="1:10">
      <c r="A21" s="168" t="s">
        <v>189</v>
      </c>
      <c r="B21" s="159"/>
      <c r="C21" s="160"/>
      <c r="D21" s="160"/>
      <c r="E21" s="163">
        <v>26313</v>
      </c>
      <c r="F21" s="160"/>
      <c r="G21" s="160">
        <v>26313</v>
      </c>
      <c r="H21" s="158">
        <v>82090</v>
      </c>
      <c r="I21" s="160"/>
      <c r="J21" s="160">
        <v>82090</v>
      </c>
    </row>
    <row r="22" spans="1:10">
      <c r="A22" s="168" t="s">
        <v>190</v>
      </c>
      <c r="B22" s="159"/>
      <c r="C22" s="160"/>
      <c r="D22" s="160"/>
      <c r="E22" s="159"/>
      <c r="F22" s="160"/>
      <c r="G22" s="160"/>
      <c r="H22" s="169"/>
      <c r="I22" s="160"/>
      <c r="J22" s="160"/>
    </row>
    <row r="23" spans="1:10">
      <c r="A23" s="168" t="s">
        <v>191</v>
      </c>
      <c r="B23" s="163"/>
      <c r="C23" s="160"/>
      <c r="D23" s="160"/>
      <c r="E23" s="163">
        <v>166114</v>
      </c>
      <c r="F23" s="160"/>
      <c r="G23" s="160">
        <f>(132858+33256)*0.65</f>
        <v>107974.1</v>
      </c>
      <c r="H23" s="158">
        <v>584206.4</v>
      </c>
      <c r="I23" s="160"/>
      <c r="J23" s="160">
        <f>(78285+370198+135723.4)*0.65</f>
        <v>379734.16000000003</v>
      </c>
    </row>
    <row r="24" spans="1:10">
      <c r="A24" s="168" t="s">
        <v>192</v>
      </c>
      <c r="B24" s="159"/>
      <c r="C24" s="160"/>
      <c r="D24" s="160"/>
      <c r="E24" s="163">
        <v>92504</v>
      </c>
      <c r="F24" s="160"/>
      <c r="G24" s="160">
        <f>41470+51034</f>
        <v>92504</v>
      </c>
      <c r="H24" s="158">
        <v>78819</v>
      </c>
      <c r="I24" s="160"/>
      <c r="J24" s="160">
        <f>73912+4907</f>
        <v>78819</v>
      </c>
    </row>
    <row r="25" spans="1:10">
      <c r="A25" s="168" t="s">
        <v>193</v>
      </c>
      <c r="B25" s="159"/>
      <c r="C25" s="160"/>
      <c r="D25" s="160"/>
      <c r="E25" s="159"/>
      <c r="F25" s="160"/>
      <c r="G25" s="160"/>
      <c r="H25" s="169"/>
      <c r="I25" s="160"/>
      <c r="J25" s="160"/>
    </row>
    <row r="26" spans="1:10">
      <c r="A26" s="168" t="s">
        <v>194</v>
      </c>
      <c r="B26" s="163"/>
      <c r="C26" s="160"/>
      <c r="D26" s="160"/>
      <c r="E26" s="163">
        <v>100826.5</v>
      </c>
      <c r="F26" s="160"/>
      <c r="G26" s="160">
        <v>244440</v>
      </c>
      <c r="H26" s="158">
        <v>107690.8</v>
      </c>
      <c r="I26" s="160"/>
      <c r="J26" s="160">
        <v>372815</v>
      </c>
    </row>
    <row r="27" spans="1:10">
      <c r="A27" s="168" t="s">
        <v>195</v>
      </c>
      <c r="B27" s="159"/>
      <c r="C27" s="160"/>
      <c r="D27" s="160"/>
      <c r="E27" s="163">
        <v>255562.15</v>
      </c>
      <c r="F27" s="160"/>
      <c r="G27" s="160">
        <f>20619428*0.005</f>
        <v>103097.14</v>
      </c>
      <c r="H27" s="158">
        <v>437465.1</v>
      </c>
      <c r="I27" s="160"/>
      <c r="J27" s="160">
        <f>27349660*0.005</f>
        <v>136748.29999999999</v>
      </c>
    </row>
    <row r="28" spans="1:10">
      <c r="A28" s="168" t="s">
        <v>196</v>
      </c>
      <c r="B28" s="163"/>
      <c r="C28" s="160"/>
      <c r="D28" s="160"/>
      <c r="E28" s="159"/>
      <c r="F28" s="160"/>
      <c r="G28" s="160"/>
      <c r="H28" s="158">
        <v>12140</v>
      </c>
      <c r="I28" s="160"/>
      <c r="J28" s="160"/>
    </row>
    <row r="29" spans="1:10">
      <c r="A29" s="168" t="s">
        <v>197</v>
      </c>
      <c r="B29" s="159"/>
      <c r="C29" s="160"/>
      <c r="D29" s="160"/>
      <c r="E29" s="163">
        <v>18000</v>
      </c>
      <c r="F29" s="160"/>
      <c r="G29" s="160"/>
      <c r="H29" s="158">
        <v>30000</v>
      </c>
      <c r="I29" s="160"/>
      <c r="J29" s="160"/>
    </row>
    <row r="30" spans="1:10">
      <c r="A30" s="168" t="s">
        <v>198</v>
      </c>
      <c r="B30" s="159"/>
      <c r="C30" s="160"/>
      <c r="D30" s="160"/>
      <c r="E30" s="159"/>
      <c r="F30" s="160"/>
      <c r="G30" s="160"/>
      <c r="H30" s="169"/>
      <c r="I30" s="160"/>
      <c r="J30" s="160"/>
    </row>
    <row r="31" spans="1:10">
      <c r="A31" s="168" t="s">
        <v>199</v>
      </c>
      <c r="B31" s="159"/>
      <c r="C31" s="160"/>
      <c r="D31" s="160"/>
      <c r="E31" s="159"/>
      <c r="F31" s="160"/>
      <c r="G31" s="160">
        <v>195552</v>
      </c>
      <c r="H31" s="158">
        <v>8253</v>
      </c>
      <c r="I31" s="160"/>
      <c r="J31" s="160">
        <v>298252</v>
      </c>
    </row>
    <row r="32" spans="1:10">
      <c r="A32" s="168" t="s">
        <v>200</v>
      </c>
      <c r="B32" s="163"/>
      <c r="C32" s="160"/>
      <c r="D32" s="160"/>
      <c r="E32" s="163">
        <v>216782.18</v>
      </c>
      <c r="F32" s="160"/>
      <c r="G32" s="160"/>
      <c r="H32" s="169">
        <v>1119365.3999999999</v>
      </c>
      <c r="I32" s="160"/>
      <c r="J32" s="160"/>
    </row>
    <row r="33" spans="1:10">
      <c r="A33" s="168" t="s">
        <v>201</v>
      </c>
      <c r="B33" s="163"/>
      <c r="C33" s="160"/>
      <c r="D33" s="160"/>
      <c r="E33" s="159"/>
      <c r="F33" s="160"/>
      <c r="G33" s="160"/>
      <c r="H33" s="169"/>
      <c r="I33" s="160"/>
      <c r="J33" s="160"/>
    </row>
    <row r="34" spans="1:10">
      <c r="A34" s="168" t="s">
        <v>202</v>
      </c>
      <c r="B34" s="163"/>
      <c r="C34" s="160"/>
      <c r="D34" s="160"/>
      <c r="E34" s="163">
        <v>19978.3</v>
      </c>
      <c r="F34" s="160"/>
      <c r="G34" s="160">
        <v>19978.3</v>
      </c>
      <c r="H34" s="158">
        <v>56126.8</v>
      </c>
      <c r="I34" s="160"/>
      <c r="J34" s="160">
        <v>56126.8</v>
      </c>
    </row>
    <row r="35" spans="1:10">
      <c r="A35" s="168" t="s">
        <v>203</v>
      </c>
      <c r="B35" s="159"/>
      <c r="C35" s="160"/>
      <c r="D35" s="160"/>
      <c r="E35" s="163">
        <v>22658.47</v>
      </c>
      <c r="F35" s="160"/>
      <c r="G35" s="160">
        <v>22658.47</v>
      </c>
      <c r="H35" s="158">
        <v>154670.25</v>
      </c>
      <c r="I35" s="160"/>
      <c r="J35" s="160">
        <f>41212+14990</f>
        <v>56202</v>
      </c>
    </row>
    <row r="36" spans="1:10">
      <c r="A36" s="168" t="s">
        <v>204</v>
      </c>
      <c r="B36" s="163"/>
      <c r="C36" s="160"/>
      <c r="D36" s="160"/>
      <c r="E36" s="163">
        <v>185933</v>
      </c>
      <c r="F36" s="160"/>
      <c r="G36" s="160">
        <f>3513+102762+111796.3+15735</f>
        <v>233806.3</v>
      </c>
      <c r="H36" s="158">
        <v>7796</v>
      </c>
      <c r="I36" s="160"/>
      <c r="J36" s="160">
        <f>59889+7120+30000+12140+202800+676+16280</f>
        <v>328905</v>
      </c>
    </row>
    <row r="37" spans="1:10">
      <c r="A37" s="172" t="s">
        <v>205</v>
      </c>
      <c r="B37" s="163"/>
      <c r="C37" s="157"/>
      <c r="D37" s="157"/>
      <c r="E37" s="163">
        <v>547200</v>
      </c>
      <c r="F37" s="157"/>
      <c r="G37" s="157">
        <f>G38+G39+G40+G41+G42+G43</f>
        <v>407527.18</v>
      </c>
      <c r="H37" s="158">
        <v>276300</v>
      </c>
      <c r="I37" s="160"/>
      <c r="J37" s="160">
        <f>SUM(J38:J43)</f>
        <v>538329.4</v>
      </c>
    </row>
    <row r="38" spans="1:10">
      <c r="A38" s="173" t="s">
        <v>206</v>
      </c>
      <c r="B38" s="159"/>
      <c r="C38" s="160"/>
      <c r="D38" s="160"/>
      <c r="E38" s="159"/>
      <c r="F38" s="160"/>
      <c r="G38" s="160"/>
      <c r="H38" s="169"/>
      <c r="I38" s="160"/>
      <c r="J38" s="160"/>
    </row>
    <row r="39" spans="1:10">
      <c r="A39" s="173" t="s">
        <v>207</v>
      </c>
      <c r="B39" s="159"/>
      <c r="C39" s="160"/>
      <c r="D39" s="160"/>
      <c r="E39" s="159"/>
      <c r="F39" s="160"/>
      <c r="G39" s="160"/>
      <c r="H39" s="169"/>
      <c r="I39" s="160"/>
      <c r="J39" s="160"/>
    </row>
    <row r="40" spans="1:10">
      <c r="A40" s="173" t="s">
        <v>208</v>
      </c>
      <c r="B40" s="159"/>
      <c r="C40" s="160"/>
      <c r="D40" s="160"/>
      <c r="E40" s="159"/>
      <c r="F40" s="160"/>
      <c r="G40" s="160">
        <f>133066+22000</f>
        <v>155066</v>
      </c>
      <c r="H40" s="169"/>
      <c r="I40" s="160"/>
      <c r="J40" s="160">
        <f>1800000/5</f>
        <v>360000</v>
      </c>
    </row>
    <row r="41" spans="1:10">
      <c r="A41" s="173" t="s">
        <v>209</v>
      </c>
      <c r="B41" s="159"/>
      <c r="C41" s="160"/>
      <c r="D41" s="160"/>
      <c r="E41" s="159"/>
      <c r="F41" s="160"/>
      <c r="G41" s="160">
        <f>20896.8+3966.38+2355</f>
        <v>27218.18</v>
      </c>
      <c r="H41" s="169"/>
      <c r="I41" s="160"/>
      <c r="J41" s="160">
        <f>60826.3+4703.1</f>
        <v>65529.4</v>
      </c>
    </row>
    <row r="42" spans="1:10">
      <c r="A42" s="173" t="s">
        <v>210</v>
      </c>
      <c r="B42" s="159"/>
      <c r="C42" s="160"/>
      <c r="D42" s="160"/>
      <c r="E42" s="159">
        <v>547200</v>
      </c>
      <c r="F42" s="160"/>
      <c r="G42" s="160">
        <f>221450+3793</f>
        <v>225243</v>
      </c>
      <c r="H42" s="169">
        <v>276300</v>
      </c>
      <c r="I42" s="160"/>
      <c r="J42" s="160">
        <v>112800</v>
      </c>
    </row>
    <row r="43" spans="1:10">
      <c r="A43" s="173" t="s">
        <v>211</v>
      </c>
      <c r="B43" s="159"/>
      <c r="C43" s="160"/>
      <c r="D43" s="160"/>
      <c r="E43" s="159"/>
      <c r="F43" s="160"/>
      <c r="G43" s="160"/>
      <c r="H43" s="174"/>
      <c r="I43" s="160"/>
      <c r="J43" s="160"/>
    </row>
    <row r="44" spans="1:10" ht="20.25" customHeight="1">
      <c r="A44" s="175" t="s">
        <v>212</v>
      </c>
      <c r="B44" s="163"/>
      <c r="C44" s="160"/>
      <c r="D44" s="160"/>
      <c r="E44" s="163">
        <v>2063027.83</v>
      </c>
      <c r="F44" s="160"/>
      <c r="G44" s="160">
        <f>2063027.83</f>
        <v>2063027.83</v>
      </c>
      <c r="H44" s="158">
        <v>4079549.72</v>
      </c>
      <c r="I44" s="160"/>
      <c r="J44" s="160">
        <v>4079549.72</v>
      </c>
    </row>
    <row r="45" spans="1:10">
      <c r="A45" s="156" t="s">
        <v>213</v>
      </c>
      <c r="B45" s="176"/>
      <c r="C45" s="177"/>
      <c r="D45" s="177"/>
      <c r="E45" s="178">
        <v>1299800.3</v>
      </c>
      <c r="F45" s="177"/>
      <c r="G45" s="177">
        <v>2063027.83</v>
      </c>
      <c r="H45" s="178">
        <v>2815823.61</v>
      </c>
      <c r="I45" s="177"/>
      <c r="J45" s="177"/>
    </row>
    <row r="46" spans="1:10">
      <c r="A46" s="156" t="s">
        <v>214</v>
      </c>
      <c r="B46" s="176"/>
      <c r="C46" s="177"/>
      <c r="D46" s="177"/>
      <c r="E46" s="178">
        <v>308767.53000000003</v>
      </c>
      <c r="F46" s="177"/>
      <c r="G46" s="177"/>
      <c r="H46" s="178">
        <v>409700.5</v>
      </c>
      <c r="I46" s="177"/>
      <c r="J46" s="177"/>
    </row>
    <row r="47" spans="1:10">
      <c r="A47" s="156" t="s">
        <v>215</v>
      </c>
      <c r="B47" s="176"/>
      <c r="C47" s="177"/>
      <c r="D47" s="177"/>
      <c r="E47" s="178">
        <v>314484</v>
      </c>
      <c r="F47" s="177"/>
      <c r="G47" s="177"/>
      <c r="H47" s="178">
        <v>325052.46000000002</v>
      </c>
      <c r="I47" s="177"/>
      <c r="J47" s="177"/>
    </row>
    <row r="48" spans="1:10">
      <c r="A48" s="156" t="s">
        <v>216</v>
      </c>
      <c r="B48" s="176"/>
      <c r="C48" s="177"/>
      <c r="D48" s="177"/>
      <c r="E48" s="178">
        <v>72624</v>
      </c>
      <c r="F48" s="177"/>
      <c r="G48" s="177"/>
      <c r="H48" s="178">
        <v>461621.15</v>
      </c>
      <c r="I48" s="177"/>
      <c r="J48" s="177"/>
    </row>
    <row r="49" spans="1:10">
      <c r="A49" s="173" t="s">
        <v>217</v>
      </c>
      <c r="B49" s="176"/>
      <c r="C49" s="177"/>
      <c r="D49" s="177"/>
      <c r="E49" s="178">
        <v>67352</v>
      </c>
      <c r="F49" s="177"/>
      <c r="G49" s="177"/>
      <c r="H49" s="178">
        <v>67352</v>
      </c>
      <c r="I49" s="177"/>
      <c r="J49" s="177"/>
    </row>
    <row r="50" spans="1:10" ht="22.5" customHeight="1">
      <c r="A50" s="175" t="s">
        <v>218</v>
      </c>
      <c r="B50" s="179"/>
      <c r="C50" s="179"/>
      <c r="D50" s="179"/>
      <c r="E50" s="179">
        <v>1500000</v>
      </c>
      <c r="F50" s="179"/>
      <c r="G50" s="179">
        <v>1500000</v>
      </c>
      <c r="H50" s="179">
        <v>2000000</v>
      </c>
      <c r="I50" s="179"/>
      <c r="J50" s="179">
        <v>2000000</v>
      </c>
    </row>
    <row r="51" spans="1:10">
      <c r="A51" s="180" t="s">
        <v>219</v>
      </c>
      <c r="B51" s="159"/>
      <c r="C51" s="154"/>
      <c r="D51" s="154"/>
      <c r="E51" s="153"/>
      <c r="F51" s="154"/>
      <c r="G51" s="154"/>
      <c r="H51" s="155">
        <v>2083917.62</v>
      </c>
      <c r="I51" s="154"/>
      <c r="J51" s="154">
        <v>2083917.62</v>
      </c>
    </row>
    <row r="52" spans="1:10">
      <c r="A52" s="179" t="s">
        <v>220</v>
      </c>
      <c r="B52" s="181"/>
      <c r="C52" s="177"/>
      <c r="D52" s="177"/>
      <c r="E52" s="181"/>
      <c r="F52" s="177"/>
      <c r="G52" s="177"/>
      <c r="H52" s="182"/>
      <c r="I52" s="177"/>
      <c r="J52" s="177"/>
    </row>
    <row r="53" spans="1:10">
      <c r="A53" s="179" t="s">
        <v>221</v>
      </c>
      <c r="B53" s="181"/>
      <c r="C53" s="177"/>
      <c r="D53" s="177"/>
      <c r="E53" s="181"/>
      <c r="F53" s="177"/>
      <c r="G53" s="177"/>
      <c r="H53" s="182"/>
      <c r="I53" s="177"/>
      <c r="J53" s="177"/>
    </row>
    <row r="54" spans="1:10">
      <c r="A54" s="179" t="s">
        <v>222</v>
      </c>
      <c r="B54" s="181"/>
      <c r="C54" s="177"/>
      <c r="D54" s="177"/>
      <c r="E54" s="181"/>
      <c r="F54" s="177"/>
      <c r="G54" s="177"/>
      <c r="H54" s="182"/>
      <c r="I54" s="177"/>
      <c r="J54" s="177"/>
    </row>
    <row r="55" spans="1:10">
      <c r="A55" s="180" t="s">
        <v>223</v>
      </c>
      <c r="B55" s="183"/>
      <c r="C55" s="180"/>
      <c r="D55" s="180">
        <f>D51+D50+D44+D37+D12+D5</f>
        <v>0</v>
      </c>
      <c r="E55" s="183">
        <f>E5+E12+E37+E44+E51+E50</f>
        <v>18086069.98</v>
      </c>
      <c r="F55" s="180"/>
      <c r="G55" s="180">
        <f>G51+G50+G44+G37+G12+G5</f>
        <v>17341515.141999997</v>
      </c>
      <c r="H55" s="184">
        <f>H5+H12+H37+H44+H51</f>
        <v>35787316.5</v>
      </c>
      <c r="I55" s="180"/>
      <c r="J55" s="180">
        <f>J51+J50+J44+J37+J12+J5</f>
        <v>30272190.416999999</v>
      </c>
    </row>
  </sheetData>
  <mergeCells count="1">
    <mergeCell ref="A2:J2"/>
  </mergeCells>
  <phoneticPr fontId="24" type="noConversion"/>
  <printOptions horizontalCentered="1"/>
  <pageMargins left="0.51181102362204722" right="0.5118110236220472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dimension ref="A1:D27"/>
  <sheetViews>
    <sheetView workbookViewId="0">
      <selection activeCell="B18" sqref="B18"/>
    </sheetView>
  </sheetViews>
  <sheetFormatPr defaultRowHeight="14.4"/>
  <cols>
    <col min="1" max="1" width="44.6640625" customWidth="1"/>
    <col min="2" max="2" width="10.109375" customWidth="1"/>
    <col min="3" max="3" width="15.109375" customWidth="1"/>
    <col min="4" max="4" width="18.21875" customWidth="1"/>
  </cols>
  <sheetData>
    <row r="1" spans="1:4" ht="18.600000000000001">
      <c r="A1" s="189" t="s">
        <v>233</v>
      </c>
      <c r="B1" s="35"/>
    </row>
    <row r="2" spans="1:4" ht="25.5" customHeight="1">
      <c r="A2" s="188" t="s">
        <v>232</v>
      </c>
      <c r="B2" s="188"/>
      <c r="C2" s="188"/>
      <c r="D2" s="188"/>
    </row>
    <row r="3" spans="1:4">
      <c r="A3" s="145"/>
      <c r="B3" s="145"/>
    </row>
    <row r="4" spans="1:4" ht="43.5" customHeight="1">
      <c r="A4" s="36" t="s">
        <v>77</v>
      </c>
      <c r="B4" s="37" t="s">
        <v>98</v>
      </c>
      <c r="C4" s="37" t="s">
        <v>99</v>
      </c>
      <c r="D4" s="37" t="s">
        <v>78</v>
      </c>
    </row>
    <row r="5" spans="1:4" ht="24" customHeight="1">
      <c r="A5" s="38" t="s">
        <v>79</v>
      </c>
      <c r="B5" s="39"/>
      <c r="C5" s="39"/>
      <c r="D5" s="39"/>
    </row>
    <row r="6" spans="1:4" ht="24" customHeight="1">
      <c r="A6" s="40" t="s">
        <v>80</v>
      </c>
      <c r="B6" s="41">
        <v>2585</v>
      </c>
      <c r="C6" s="41">
        <v>1227</v>
      </c>
      <c r="D6" s="41">
        <v>1635</v>
      </c>
    </row>
    <row r="7" spans="1:4" ht="24" customHeight="1">
      <c r="A7" s="40" t="s">
        <v>81</v>
      </c>
      <c r="B7" s="41"/>
      <c r="C7" s="41">
        <v>97</v>
      </c>
      <c r="D7" s="41">
        <v>144</v>
      </c>
    </row>
    <row r="8" spans="1:4" ht="24" customHeight="1">
      <c r="A8" s="42" t="s">
        <v>82</v>
      </c>
      <c r="B8" s="43"/>
      <c r="C8" s="43"/>
      <c r="D8" s="43"/>
    </row>
    <row r="9" spans="1:4" ht="24" customHeight="1">
      <c r="A9" s="44" t="s">
        <v>83</v>
      </c>
      <c r="B9" s="45"/>
      <c r="C9" s="45"/>
      <c r="D9" s="45"/>
    </row>
    <row r="10" spans="1:4" ht="24" customHeight="1">
      <c r="A10" s="42" t="s">
        <v>84</v>
      </c>
      <c r="B10" s="101"/>
      <c r="C10" s="101"/>
      <c r="D10" s="101"/>
    </row>
    <row r="11" spans="1:4" ht="24" customHeight="1">
      <c r="A11" s="40" t="s">
        <v>85</v>
      </c>
      <c r="B11" s="101"/>
      <c r="C11" s="101" t="s">
        <v>161</v>
      </c>
      <c r="D11" s="101" t="s">
        <v>163</v>
      </c>
    </row>
    <row r="12" spans="1:4" ht="24" customHeight="1">
      <c r="A12" s="40" t="s">
        <v>86</v>
      </c>
      <c r="B12" s="101"/>
      <c r="C12" s="101" t="s">
        <v>162</v>
      </c>
      <c r="D12" s="101" t="s">
        <v>164</v>
      </c>
    </row>
    <row r="13" spans="1:4" ht="24" customHeight="1">
      <c r="A13" s="40" t="s">
        <v>87</v>
      </c>
      <c r="B13" s="101"/>
      <c r="C13" s="101"/>
      <c r="D13" s="101"/>
    </row>
    <row r="14" spans="1:4" ht="24" customHeight="1">
      <c r="A14" s="42" t="s">
        <v>88</v>
      </c>
      <c r="B14" s="46"/>
      <c r="C14" s="103">
        <f>C15+C16+C17+C18+C19+C20</f>
        <v>17341515.141999997</v>
      </c>
      <c r="D14" s="130">
        <f>D15+D16+D18+D19+D20+D17</f>
        <v>30272190.416999996</v>
      </c>
    </row>
    <row r="15" spans="1:4" ht="24" customHeight="1">
      <c r="A15" s="40" t="s">
        <v>89</v>
      </c>
      <c r="B15" s="100"/>
      <c r="C15" s="132">
        <f>教育成本归集表!G5</f>
        <v>11151820.699999999</v>
      </c>
      <c r="D15" s="131">
        <f>教育成本归集表!J5</f>
        <v>17581841.379999999</v>
      </c>
    </row>
    <row r="16" spans="1:4" ht="24" customHeight="1">
      <c r="A16" s="40" t="s">
        <v>90</v>
      </c>
      <c r="B16" s="99"/>
      <c r="C16" s="125">
        <f>教育成本归集表!G12</f>
        <v>2219139.432</v>
      </c>
      <c r="D16" s="126">
        <f>教育成本归集表!J12</f>
        <v>3988552.2969999998</v>
      </c>
    </row>
    <row r="17" spans="1:4" ht="24" customHeight="1">
      <c r="A17" s="40" t="s">
        <v>91</v>
      </c>
      <c r="B17" s="100"/>
      <c r="C17" s="122">
        <f>教育成本归集表!G37</f>
        <v>407527.18</v>
      </c>
      <c r="D17" s="120">
        <f>教育成本归集表!J37</f>
        <v>538329.4</v>
      </c>
    </row>
    <row r="18" spans="1:4" ht="24" customHeight="1">
      <c r="A18" s="40" t="s">
        <v>92</v>
      </c>
      <c r="B18" s="100"/>
      <c r="C18" s="121">
        <f>教育成本归集表!G44</f>
        <v>2063027.83</v>
      </c>
      <c r="D18" s="123">
        <f>教育成本归集表!J44</f>
        <v>4079549.72</v>
      </c>
    </row>
    <row r="19" spans="1:4" ht="24" customHeight="1">
      <c r="A19" s="48" t="s">
        <v>93</v>
      </c>
      <c r="B19" s="47"/>
      <c r="C19" s="47">
        <f>教育成本归集表!G50</f>
        <v>1500000</v>
      </c>
      <c r="D19" s="47">
        <f>教育成本归集表!J50</f>
        <v>2000000</v>
      </c>
    </row>
    <row r="20" spans="1:4" ht="24" customHeight="1">
      <c r="A20" s="40" t="s">
        <v>94</v>
      </c>
      <c r="B20" s="100"/>
      <c r="C20" s="100">
        <f>教育成本归集表!G51</f>
        <v>0</v>
      </c>
      <c r="D20" s="124">
        <f>教育成本归集表!J51</f>
        <v>2083917.62</v>
      </c>
    </row>
    <row r="21" spans="1:4" ht="24" customHeight="1">
      <c r="A21" s="42" t="s">
        <v>95</v>
      </c>
      <c r="B21" s="105"/>
      <c r="C21" s="105">
        <f>收入情况表!C6</f>
        <v>263400</v>
      </c>
      <c r="D21" s="105">
        <f>收入情况表!D6</f>
        <v>1334300</v>
      </c>
    </row>
    <row r="22" spans="1:4" ht="24" customHeight="1">
      <c r="A22" s="42" t="s">
        <v>96</v>
      </c>
      <c r="B22" s="47"/>
      <c r="C22" s="47">
        <f>C14-C21</f>
        <v>17078115.141999997</v>
      </c>
      <c r="D22" s="47">
        <f>D14-D21</f>
        <v>28937890.416999996</v>
      </c>
    </row>
    <row r="23" spans="1:4" ht="24" customHeight="1">
      <c r="A23" s="42" t="s">
        <v>97</v>
      </c>
      <c r="B23" s="46"/>
      <c r="C23" s="46">
        <f>C22/C6</f>
        <v>13918.59424775876</v>
      </c>
      <c r="D23" s="46">
        <f>D22/D6</f>
        <v>17699.015545565748</v>
      </c>
    </row>
    <row r="24" spans="1:4" ht="24" customHeight="1">
      <c r="A24" s="40" t="s">
        <v>157</v>
      </c>
      <c r="B24" s="47"/>
      <c r="C24" s="47">
        <f>C23*0.56</f>
        <v>7794.4127787449061</v>
      </c>
      <c r="D24" s="47">
        <f>D23*0.56</f>
        <v>9911.4487055168192</v>
      </c>
    </row>
    <row r="25" spans="1:4" ht="24" customHeight="1">
      <c r="A25" s="40" t="s">
        <v>158</v>
      </c>
      <c r="B25" s="47"/>
      <c r="C25" s="146">
        <f>(C24+D24)/2</f>
        <v>8852.9307421308622</v>
      </c>
      <c r="D25" s="147"/>
    </row>
    <row r="26" spans="1:4" ht="24" customHeight="1">
      <c r="A26" s="40" t="s">
        <v>159</v>
      </c>
      <c r="B26" s="47"/>
      <c r="C26" s="47">
        <f>C23*0.8</f>
        <v>11134.875398207008</v>
      </c>
      <c r="D26" s="47">
        <f>D23*0.8</f>
        <v>14159.212436452599</v>
      </c>
    </row>
    <row r="27" spans="1:4" ht="26.25" customHeight="1">
      <c r="A27" s="133" t="s">
        <v>160</v>
      </c>
      <c r="B27" s="133"/>
      <c r="C27" s="148">
        <f>(C26+D26)/2</f>
        <v>12647.043917329804</v>
      </c>
      <c r="D27" s="149"/>
    </row>
  </sheetData>
  <mergeCells count="4">
    <mergeCell ref="A3:B3"/>
    <mergeCell ref="A2:D2"/>
    <mergeCell ref="C25:D25"/>
    <mergeCell ref="C27:D27"/>
  </mergeCells>
  <phoneticPr fontId="24"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E22"/>
  <sheetViews>
    <sheetView workbookViewId="0">
      <selection activeCell="H6" sqref="H6"/>
    </sheetView>
  </sheetViews>
  <sheetFormatPr defaultRowHeight="14.4"/>
  <cols>
    <col min="1" max="1" width="15" customWidth="1"/>
    <col min="2" max="2" width="15.33203125" customWidth="1"/>
    <col min="3" max="3" width="18.21875" customWidth="1"/>
    <col min="4" max="4" width="18.88671875" customWidth="1"/>
    <col min="5" max="5" width="13.88671875" customWidth="1"/>
  </cols>
  <sheetData>
    <row r="1" spans="1:5" ht="40.200000000000003" customHeight="1">
      <c r="A1" s="190" t="s">
        <v>168</v>
      </c>
      <c r="B1" s="190"/>
      <c r="C1" s="190"/>
      <c r="D1" s="190"/>
      <c r="E1" s="190"/>
    </row>
    <row r="2" spans="1:5" ht="31.2">
      <c r="A2" s="50" t="s">
        <v>100</v>
      </c>
      <c r="B2" s="50" t="s">
        <v>101</v>
      </c>
      <c r="C2" s="50" t="s">
        <v>102</v>
      </c>
      <c r="D2" s="50" t="s">
        <v>103</v>
      </c>
      <c r="E2" s="50" t="s">
        <v>104</v>
      </c>
    </row>
    <row r="3" spans="1:5" ht="24" customHeight="1">
      <c r="A3" s="51" t="s">
        <v>105</v>
      </c>
      <c r="B3" s="51">
        <v>2020</v>
      </c>
      <c r="C3" s="51"/>
      <c r="D3" s="51">
        <v>912</v>
      </c>
      <c r="E3" s="51">
        <f>(C3*8+D3*4)/12</f>
        <v>304</v>
      </c>
    </row>
    <row r="4" spans="1:5" ht="24" customHeight="1">
      <c r="A4" s="51"/>
      <c r="B4" s="51">
        <v>2021</v>
      </c>
      <c r="C4" s="51">
        <v>979</v>
      </c>
      <c r="D4" s="51">
        <v>972</v>
      </c>
      <c r="E4" s="56">
        <f>(C4*8+D4*4)/12</f>
        <v>976.66666666666663</v>
      </c>
    </row>
    <row r="5" spans="1:5" ht="24" customHeight="1">
      <c r="A5" s="51"/>
      <c r="B5" s="51"/>
      <c r="C5" s="51"/>
      <c r="D5" s="51"/>
      <c r="E5" s="51"/>
    </row>
    <row r="6" spans="1:5" ht="24" customHeight="1">
      <c r="A6" s="51"/>
      <c r="B6" s="51"/>
      <c r="C6" s="51"/>
      <c r="D6" s="51"/>
      <c r="E6" s="51"/>
    </row>
    <row r="7" spans="1:5" ht="24" customHeight="1">
      <c r="A7" s="51"/>
      <c r="B7" s="51"/>
      <c r="C7" s="51"/>
      <c r="D7" s="51"/>
      <c r="E7" s="51"/>
    </row>
    <row r="8" spans="1:5" ht="24" customHeight="1">
      <c r="A8" s="51" t="s">
        <v>106</v>
      </c>
      <c r="B8" s="51"/>
      <c r="C8" s="51"/>
      <c r="D8" s="51"/>
      <c r="E8" s="52"/>
    </row>
    <row r="9" spans="1:5" ht="24" customHeight="1">
      <c r="A9" s="49"/>
      <c r="B9" s="49"/>
      <c r="C9" s="49"/>
      <c r="D9" s="49"/>
      <c r="E9" s="49"/>
    </row>
    <row r="10" spans="1:5" ht="24" customHeight="1">
      <c r="A10" s="50" t="s">
        <v>100</v>
      </c>
      <c r="B10" s="50" t="s">
        <v>101</v>
      </c>
      <c r="C10" s="50" t="s">
        <v>102</v>
      </c>
      <c r="D10" s="50" t="s">
        <v>103</v>
      </c>
      <c r="E10" s="50" t="s">
        <v>104</v>
      </c>
    </row>
    <row r="11" spans="1:5" ht="24" customHeight="1">
      <c r="A11" s="51" t="s">
        <v>107</v>
      </c>
      <c r="B11" s="55">
        <v>2019</v>
      </c>
      <c r="C11" s="51">
        <v>1298</v>
      </c>
      <c r="D11" s="51">
        <v>1287</v>
      </c>
      <c r="E11" s="56">
        <f t="shared" ref="E11:E13" si="0">(C11*8+D11*4)/12</f>
        <v>1294.3333333333333</v>
      </c>
    </row>
    <row r="12" spans="1:5" ht="24" customHeight="1">
      <c r="A12" s="51"/>
      <c r="B12" s="55">
        <v>2020</v>
      </c>
      <c r="C12" s="51">
        <v>1310</v>
      </c>
      <c r="D12" s="51">
        <v>1341</v>
      </c>
      <c r="E12" s="56">
        <f t="shared" si="0"/>
        <v>1320.3333333333333</v>
      </c>
    </row>
    <row r="13" spans="1:5" ht="24" customHeight="1">
      <c r="A13" s="51"/>
      <c r="B13" s="55">
        <v>2021</v>
      </c>
      <c r="C13" s="51">
        <v>1353</v>
      </c>
      <c r="D13" s="51">
        <v>1375</v>
      </c>
      <c r="E13" s="56">
        <f t="shared" si="0"/>
        <v>1360.3333333333333</v>
      </c>
    </row>
    <row r="14" spans="1:5" ht="24" customHeight="1">
      <c r="A14" s="51"/>
      <c r="B14" s="51"/>
      <c r="C14" s="51"/>
      <c r="D14" s="51"/>
      <c r="E14" s="51"/>
    </row>
    <row r="15" spans="1:5" ht="24" customHeight="1">
      <c r="A15" s="51"/>
      <c r="B15" s="51"/>
      <c r="C15" s="51"/>
      <c r="D15" s="51"/>
      <c r="E15" s="51"/>
    </row>
    <row r="16" spans="1:5" ht="24" customHeight="1">
      <c r="A16" s="51"/>
      <c r="B16" s="51"/>
      <c r="C16" s="51"/>
      <c r="D16" s="51"/>
      <c r="E16" s="51"/>
    </row>
    <row r="17" spans="1:5" ht="24" customHeight="1">
      <c r="A17" s="51" t="s">
        <v>106</v>
      </c>
      <c r="B17" s="51"/>
      <c r="C17" s="51"/>
      <c r="D17" s="51"/>
      <c r="E17" s="52"/>
    </row>
    <row r="18" spans="1:5" ht="24" customHeight="1">
      <c r="A18" s="49"/>
      <c r="B18" s="49"/>
      <c r="C18" s="49"/>
      <c r="D18" s="49"/>
      <c r="E18" s="49"/>
    </row>
    <row r="19" spans="1:5" ht="24" customHeight="1">
      <c r="A19" s="49"/>
      <c r="B19" s="49"/>
      <c r="C19" s="49"/>
      <c r="D19" s="49"/>
      <c r="E19" s="49"/>
    </row>
    <row r="20" spans="1:5" ht="24" customHeight="1">
      <c r="A20" s="53" t="s">
        <v>108</v>
      </c>
      <c r="B20" s="51">
        <v>2019</v>
      </c>
      <c r="C20" s="52">
        <v>2020</v>
      </c>
      <c r="D20" s="52">
        <v>2021</v>
      </c>
      <c r="E20" s="52"/>
    </row>
    <row r="21" spans="1:5" ht="24" customHeight="1">
      <c r="A21" s="133"/>
      <c r="B21" s="133"/>
      <c r="C21" s="191">
        <f>E3*0.56+E12*0.8</f>
        <v>1226.5066666666667</v>
      </c>
      <c r="D21" s="191">
        <f>E4*0.56+E13*0.8</f>
        <v>1635.2</v>
      </c>
      <c r="E21" s="133"/>
    </row>
    <row r="22" spans="1:5" ht="24" customHeight="1">
      <c r="A22" s="133"/>
      <c r="B22" s="133"/>
      <c r="C22" s="133"/>
      <c r="D22" s="133"/>
      <c r="E22" s="133"/>
    </row>
  </sheetData>
  <mergeCells count="1">
    <mergeCell ref="A1:E1"/>
  </mergeCells>
  <phoneticPr fontId="24"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G51"/>
  <sheetViews>
    <sheetView topLeftCell="A7" workbookViewId="0">
      <selection activeCell="B17" sqref="B17"/>
    </sheetView>
  </sheetViews>
  <sheetFormatPr defaultRowHeight="14.4"/>
  <cols>
    <col min="1" max="1" width="23.6640625" customWidth="1"/>
    <col min="2" max="2" width="12.6640625" customWidth="1"/>
    <col min="3" max="3" width="13.109375" customWidth="1"/>
  </cols>
  <sheetData>
    <row r="1" spans="1:7" ht="24">
      <c r="A1" s="190" t="s">
        <v>169</v>
      </c>
      <c r="B1" s="190"/>
      <c r="C1" s="190"/>
      <c r="D1" s="190"/>
      <c r="E1" s="190"/>
      <c r="F1" s="190"/>
      <c r="G1" s="190"/>
    </row>
    <row r="2" spans="1:7" ht="20.399999999999999" customHeight="1">
      <c r="A2" s="54" t="s">
        <v>109</v>
      </c>
      <c r="B2" s="54" t="s">
        <v>110</v>
      </c>
      <c r="C2" s="54" t="s">
        <v>111</v>
      </c>
      <c r="D2" s="54" t="s">
        <v>112</v>
      </c>
      <c r="E2" s="54" t="s">
        <v>113</v>
      </c>
      <c r="F2" s="54" t="s">
        <v>104</v>
      </c>
      <c r="G2" s="54" t="s">
        <v>114</v>
      </c>
    </row>
    <row r="3" spans="1:7">
      <c r="A3" s="192" t="s">
        <v>235</v>
      </c>
      <c r="B3" s="193"/>
      <c r="C3" s="193"/>
      <c r="D3" s="193"/>
      <c r="E3" s="194">
        <v>112</v>
      </c>
      <c r="F3" s="195">
        <v>75</v>
      </c>
      <c r="G3" s="193"/>
    </row>
    <row r="4" spans="1:7">
      <c r="A4" s="196" t="s">
        <v>115</v>
      </c>
      <c r="B4" s="197"/>
      <c r="C4" s="197"/>
      <c r="D4" s="198"/>
      <c r="E4" s="199"/>
      <c r="F4" s="200"/>
      <c r="G4" s="200"/>
    </row>
    <row r="5" spans="1:7">
      <c r="A5" s="201" t="s">
        <v>236</v>
      </c>
      <c r="B5" s="197"/>
      <c r="C5" s="197"/>
      <c r="D5" s="198"/>
      <c r="E5" s="198"/>
      <c r="F5" s="199"/>
      <c r="G5" s="200"/>
    </row>
    <row r="6" spans="1:7">
      <c r="A6" s="202" t="s">
        <v>237</v>
      </c>
      <c r="B6" s="197"/>
      <c r="C6" s="197"/>
      <c r="D6" s="197"/>
      <c r="E6" s="198"/>
      <c r="F6" s="200"/>
      <c r="G6" s="200"/>
    </row>
    <row r="7" spans="1:7">
      <c r="A7" s="202" t="s">
        <v>238</v>
      </c>
      <c r="B7" s="197">
        <v>64</v>
      </c>
      <c r="C7" s="197">
        <v>64</v>
      </c>
      <c r="D7" s="197">
        <v>64</v>
      </c>
      <c r="E7" s="198">
        <f>1294/13.5</f>
        <v>95.851851851851848</v>
      </c>
      <c r="F7" s="200">
        <v>64</v>
      </c>
      <c r="G7" s="200"/>
    </row>
    <row r="8" spans="1:7">
      <c r="A8" s="202" t="s">
        <v>239</v>
      </c>
      <c r="B8" s="197"/>
      <c r="C8" s="197"/>
      <c r="D8" s="197"/>
      <c r="E8" s="198"/>
      <c r="F8" s="200"/>
      <c r="G8" s="200"/>
    </row>
    <row r="9" spans="1:7">
      <c r="A9" s="203" t="s">
        <v>29</v>
      </c>
      <c r="B9" s="197"/>
      <c r="C9" s="197"/>
      <c r="D9" s="197"/>
      <c r="E9" s="198"/>
      <c r="F9" s="200"/>
      <c r="G9" s="204"/>
    </row>
    <row r="10" spans="1:7">
      <c r="A10" s="201" t="s">
        <v>240</v>
      </c>
      <c r="B10" s="197"/>
      <c r="C10" s="197"/>
      <c r="D10" s="197"/>
      <c r="E10" s="205">
        <v>11</v>
      </c>
      <c r="F10" s="206">
        <v>11</v>
      </c>
      <c r="G10" s="207"/>
    </row>
    <row r="11" spans="1:7">
      <c r="A11" s="201" t="s">
        <v>241</v>
      </c>
      <c r="B11" s="197"/>
      <c r="C11" s="197"/>
      <c r="D11" s="197"/>
      <c r="E11" s="205"/>
      <c r="F11" s="206"/>
      <c r="G11" s="208"/>
    </row>
    <row r="12" spans="1:7">
      <c r="A12" s="201" t="s">
        <v>242</v>
      </c>
      <c r="B12" s="197"/>
      <c r="C12" s="197"/>
      <c r="D12" s="197"/>
      <c r="E12" s="205"/>
      <c r="F12" s="206"/>
      <c r="G12" s="209"/>
    </row>
    <row r="13" spans="1:7">
      <c r="A13" s="179" t="s">
        <v>243</v>
      </c>
      <c r="B13" s="197"/>
      <c r="C13" s="197"/>
      <c r="D13" s="197"/>
      <c r="E13" s="210"/>
      <c r="F13" s="210"/>
      <c r="G13" s="210"/>
    </row>
    <row r="14" spans="1:7">
      <c r="A14" s="179" t="s">
        <v>244</v>
      </c>
      <c r="B14" s="197"/>
      <c r="C14" s="197"/>
      <c r="D14" s="197"/>
      <c r="E14" s="210"/>
      <c r="F14" s="210"/>
      <c r="G14" s="210"/>
    </row>
    <row r="15" spans="1:7">
      <c r="A15" s="179" t="s">
        <v>245</v>
      </c>
      <c r="B15" s="197"/>
      <c r="C15" s="197"/>
      <c r="D15" s="197"/>
      <c r="E15" s="210"/>
      <c r="F15" s="210"/>
      <c r="G15" s="210"/>
    </row>
    <row r="16" spans="1:7">
      <c r="A16" s="179" t="s">
        <v>246</v>
      </c>
      <c r="B16" s="197"/>
      <c r="C16" s="197"/>
      <c r="D16" s="197"/>
      <c r="E16" s="210"/>
      <c r="F16" s="210"/>
      <c r="G16" s="210"/>
    </row>
    <row r="17" spans="1:7">
      <c r="A17" s="179" t="s">
        <v>247</v>
      </c>
      <c r="B17" s="197"/>
      <c r="C17" s="197"/>
      <c r="D17" s="197"/>
      <c r="E17" s="210"/>
      <c r="F17" s="210"/>
      <c r="G17" s="210"/>
    </row>
    <row r="18" spans="1:7" ht="24">
      <c r="A18" s="190" t="s">
        <v>234</v>
      </c>
      <c r="B18" s="190"/>
      <c r="C18" s="190"/>
      <c r="D18" s="190"/>
      <c r="E18" s="190"/>
      <c r="F18" s="190"/>
      <c r="G18" s="190"/>
    </row>
    <row r="19" spans="1:7" ht="15.6">
      <c r="A19" s="54" t="s">
        <v>109</v>
      </c>
      <c r="B19" s="54" t="s">
        <v>110</v>
      </c>
      <c r="C19" s="54" t="s">
        <v>111</v>
      </c>
      <c r="D19" s="54" t="s">
        <v>112</v>
      </c>
      <c r="E19" s="54" t="s">
        <v>113</v>
      </c>
      <c r="F19" s="54" t="s">
        <v>104</v>
      </c>
      <c r="G19" s="54" t="s">
        <v>114</v>
      </c>
    </row>
    <row r="20" spans="1:7">
      <c r="A20" s="192" t="s">
        <v>235</v>
      </c>
      <c r="B20" s="193"/>
      <c r="C20" s="193"/>
      <c r="D20" s="193"/>
      <c r="E20" s="194">
        <v>132</v>
      </c>
      <c r="F20" s="211">
        <v>97</v>
      </c>
      <c r="G20" s="193"/>
    </row>
    <row r="21" spans="1:7">
      <c r="A21" s="196" t="s">
        <v>115</v>
      </c>
      <c r="B21" s="197"/>
      <c r="C21" s="197"/>
      <c r="D21" s="198"/>
      <c r="E21" s="199"/>
      <c r="F21" s="200"/>
      <c r="G21" s="200"/>
    </row>
    <row r="22" spans="1:7">
      <c r="A22" s="201" t="s">
        <v>236</v>
      </c>
      <c r="B22" s="197"/>
      <c r="C22" s="197"/>
      <c r="D22" s="198"/>
      <c r="E22" s="198"/>
      <c r="F22" s="199"/>
      <c r="G22" s="200"/>
    </row>
    <row r="23" spans="1:7">
      <c r="A23" s="202" t="s">
        <v>237</v>
      </c>
      <c r="B23" s="197"/>
      <c r="C23" s="197">
        <v>49</v>
      </c>
      <c r="D23" s="197">
        <f>(B23*8+C23*4)/12</f>
        <v>16.333333333333332</v>
      </c>
      <c r="E23" s="198">
        <v>16</v>
      </c>
      <c r="F23" s="200">
        <v>16</v>
      </c>
      <c r="G23" s="200"/>
    </row>
    <row r="24" spans="1:7">
      <c r="A24" s="202" t="s">
        <v>238</v>
      </c>
      <c r="B24" s="197">
        <v>63</v>
      </c>
      <c r="C24" s="197">
        <v>73</v>
      </c>
      <c r="D24" s="197">
        <f>(B24*8+C24*4)/12</f>
        <v>66.333333333333329</v>
      </c>
      <c r="E24" s="198">
        <v>97</v>
      </c>
      <c r="F24" s="200">
        <v>67</v>
      </c>
      <c r="G24" s="200"/>
    </row>
    <row r="25" spans="1:7">
      <c r="A25" s="202" t="s">
        <v>239</v>
      </c>
      <c r="B25" s="197"/>
      <c r="C25" s="197"/>
      <c r="D25" s="197"/>
      <c r="E25" s="198"/>
      <c r="F25" s="200"/>
      <c r="G25" s="200"/>
    </row>
    <row r="26" spans="1:7">
      <c r="A26" s="203" t="s">
        <v>29</v>
      </c>
      <c r="B26" s="197"/>
      <c r="C26" s="197"/>
      <c r="D26" s="197"/>
      <c r="E26" s="198"/>
      <c r="F26" s="200"/>
      <c r="G26" s="204"/>
    </row>
    <row r="27" spans="1:7">
      <c r="A27" s="201" t="s">
        <v>240</v>
      </c>
      <c r="B27" s="197">
        <v>23</v>
      </c>
      <c r="C27" s="197">
        <v>20</v>
      </c>
      <c r="D27" s="197">
        <f t="shared" ref="D27:D29" si="0">(B27*8+C27*4)/12</f>
        <v>22</v>
      </c>
      <c r="E27" s="205">
        <v>19</v>
      </c>
      <c r="F27" s="206">
        <v>14</v>
      </c>
      <c r="G27" s="207"/>
    </row>
    <row r="28" spans="1:7">
      <c r="A28" s="201" t="s">
        <v>241</v>
      </c>
      <c r="B28" s="197">
        <v>16</v>
      </c>
      <c r="C28" s="197">
        <v>16</v>
      </c>
      <c r="D28" s="197">
        <f t="shared" si="0"/>
        <v>16</v>
      </c>
      <c r="E28" s="205"/>
      <c r="F28" s="206"/>
      <c r="G28" s="208"/>
    </row>
    <row r="29" spans="1:7">
      <c r="A29" s="201" t="s">
        <v>242</v>
      </c>
      <c r="B29" s="197">
        <v>52</v>
      </c>
      <c r="C29" s="197">
        <v>54</v>
      </c>
      <c r="D29" s="197">
        <f t="shared" si="0"/>
        <v>52.666666666666664</v>
      </c>
      <c r="E29" s="205"/>
      <c r="F29" s="206"/>
      <c r="G29" s="209"/>
    </row>
    <row r="30" spans="1:7">
      <c r="A30" s="179" t="s">
        <v>243</v>
      </c>
      <c r="B30" s="197"/>
      <c r="C30" s="197"/>
      <c r="D30" s="197"/>
      <c r="E30" s="210"/>
      <c r="F30" s="210"/>
      <c r="G30" s="210"/>
    </row>
    <row r="31" spans="1:7">
      <c r="A31" s="179" t="s">
        <v>244</v>
      </c>
      <c r="B31" s="197"/>
      <c r="C31" s="197"/>
      <c r="D31" s="197"/>
      <c r="E31" s="210"/>
      <c r="F31" s="210"/>
      <c r="G31" s="210"/>
    </row>
    <row r="32" spans="1:7">
      <c r="A32" s="179" t="s">
        <v>245</v>
      </c>
      <c r="B32" s="197"/>
      <c r="C32" s="197"/>
      <c r="D32" s="197"/>
      <c r="E32" s="210"/>
      <c r="F32" s="210"/>
      <c r="G32" s="210"/>
    </row>
    <row r="33" spans="1:7">
      <c r="A33" s="179" t="s">
        <v>246</v>
      </c>
      <c r="B33" s="197"/>
      <c r="C33" s="197"/>
      <c r="D33" s="197"/>
      <c r="E33" s="210"/>
      <c r="F33" s="210"/>
      <c r="G33" s="210"/>
    </row>
    <row r="34" spans="1:7">
      <c r="A34" s="179" t="s">
        <v>247</v>
      </c>
      <c r="B34" s="197"/>
      <c r="C34" s="197"/>
      <c r="D34" s="197"/>
      <c r="E34" s="210"/>
      <c r="F34" s="210"/>
      <c r="G34" s="210"/>
    </row>
    <row r="35" spans="1:7" ht="24">
      <c r="A35" s="190" t="s">
        <v>248</v>
      </c>
      <c r="B35" s="190"/>
      <c r="C35" s="190"/>
      <c r="D35" s="190"/>
      <c r="E35" s="190"/>
      <c r="F35" s="190"/>
      <c r="G35" s="190"/>
    </row>
    <row r="36" spans="1:7" ht="21.6" customHeight="1">
      <c r="A36" s="54" t="s">
        <v>109</v>
      </c>
      <c r="B36" s="54" t="s">
        <v>110</v>
      </c>
      <c r="C36" s="54" t="s">
        <v>111</v>
      </c>
      <c r="D36" s="54" t="s">
        <v>112</v>
      </c>
      <c r="E36" s="54" t="s">
        <v>113</v>
      </c>
      <c r="F36" s="54" t="s">
        <v>104</v>
      </c>
      <c r="G36" s="54" t="s">
        <v>114</v>
      </c>
    </row>
    <row r="37" spans="1:7">
      <c r="A37" s="192" t="s">
        <v>235</v>
      </c>
      <c r="B37" s="193"/>
      <c r="C37" s="193"/>
      <c r="D37" s="193"/>
      <c r="E37" s="194">
        <v>177</v>
      </c>
      <c r="F37" s="195">
        <v>144</v>
      </c>
      <c r="G37" s="193"/>
    </row>
    <row r="38" spans="1:7">
      <c r="A38" s="196" t="s">
        <v>115</v>
      </c>
      <c r="B38" s="197"/>
      <c r="C38" s="197"/>
      <c r="D38" s="198"/>
      <c r="E38" s="199"/>
      <c r="F38" s="200"/>
      <c r="G38" s="200"/>
    </row>
    <row r="39" spans="1:7">
      <c r="A39" s="201" t="s">
        <v>236</v>
      </c>
      <c r="B39" s="197"/>
      <c r="C39" s="197"/>
      <c r="D39" s="198"/>
      <c r="E39" s="198"/>
      <c r="F39" s="199"/>
      <c r="G39" s="200"/>
    </row>
    <row r="40" spans="1:7">
      <c r="A40" s="202" t="s">
        <v>237</v>
      </c>
      <c r="B40" s="197">
        <v>49</v>
      </c>
      <c r="C40" s="197">
        <v>52</v>
      </c>
      <c r="D40" s="197">
        <f t="shared" ref="D40:D41" si="1">(B40*8+C40*4)/12</f>
        <v>50</v>
      </c>
      <c r="E40" s="198">
        <v>51</v>
      </c>
      <c r="F40" s="200">
        <v>50</v>
      </c>
      <c r="G40" s="200">
        <v>1</v>
      </c>
    </row>
    <row r="41" spans="1:7">
      <c r="A41" s="202" t="s">
        <v>238</v>
      </c>
      <c r="B41" s="197">
        <v>73</v>
      </c>
      <c r="C41" s="197">
        <v>72</v>
      </c>
      <c r="D41" s="197">
        <f t="shared" si="1"/>
        <v>72.666666666666671</v>
      </c>
      <c r="E41" s="198">
        <v>100</v>
      </c>
      <c r="F41" s="200">
        <v>73</v>
      </c>
      <c r="G41" s="200">
        <v>0</v>
      </c>
    </row>
    <row r="42" spans="1:7">
      <c r="A42" s="202" t="s">
        <v>239</v>
      </c>
      <c r="B42" s="197"/>
      <c r="C42" s="197"/>
      <c r="D42" s="197"/>
      <c r="E42" s="198"/>
      <c r="F42" s="200"/>
      <c r="G42" s="200"/>
    </row>
    <row r="43" spans="1:7">
      <c r="A43" s="203" t="s">
        <v>29</v>
      </c>
      <c r="B43" s="197"/>
      <c r="C43" s="197"/>
      <c r="D43" s="197"/>
      <c r="E43" s="198"/>
      <c r="F43" s="200"/>
      <c r="G43" s="204"/>
    </row>
    <row r="44" spans="1:7">
      <c r="A44" s="201" t="s">
        <v>240</v>
      </c>
      <c r="B44" s="197">
        <v>23</v>
      </c>
      <c r="C44" s="197">
        <v>20</v>
      </c>
      <c r="D44" s="197">
        <f t="shared" ref="D44:D46" si="2">(B44*8+C44*4)/12</f>
        <v>22</v>
      </c>
      <c r="E44" s="205">
        <v>26</v>
      </c>
      <c r="F44" s="206">
        <v>21</v>
      </c>
      <c r="G44" s="207"/>
    </row>
    <row r="45" spans="1:7">
      <c r="A45" s="201" t="s">
        <v>241</v>
      </c>
      <c r="B45" s="197">
        <v>16</v>
      </c>
      <c r="C45" s="197">
        <v>16</v>
      </c>
      <c r="D45" s="197">
        <f t="shared" si="2"/>
        <v>16</v>
      </c>
      <c r="E45" s="205"/>
      <c r="F45" s="206"/>
      <c r="G45" s="208"/>
    </row>
    <row r="46" spans="1:7">
      <c r="A46" s="201" t="s">
        <v>242</v>
      </c>
      <c r="B46" s="197">
        <v>52</v>
      </c>
      <c r="C46" s="197">
        <v>54</v>
      </c>
      <c r="D46" s="197">
        <f t="shared" si="2"/>
        <v>52.666666666666664</v>
      </c>
      <c r="E46" s="205"/>
      <c r="F46" s="206"/>
      <c r="G46" s="209"/>
    </row>
    <row r="47" spans="1:7">
      <c r="A47" s="179" t="s">
        <v>243</v>
      </c>
      <c r="B47" s="197"/>
      <c r="C47" s="197"/>
      <c r="D47" s="197"/>
      <c r="E47" s="210"/>
      <c r="F47" s="210"/>
      <c r="G47" s="210"/>
    </row>
    <row r="48" spans="1:7">
      <c r="A48" s="179" t="s">
        <v>244</v>
      </c>
      <c r="B48" s="197"/>
      <c r="C48" s="197"/>
      <c r="D48" s="197"/>
      <c r="E48" s="210"/>
      <c r="F48" s="210"/>
      <c r="G48" s="210"/>
    </row>
    <row r="49" spans="1:7">
      <c r="A49" s="179" t="s">
        <v>245</v>
      </c>
      <c r="B49" s="197"/>
      <c r="C49" s="197"/>
      <c r="D49" s="197"/>
      <c r="E49" s="210"/>
      <c r="F49" s="210"/>
      <c r="G49" s="210"/>
    </row>
    <row r="50" spans="1:7">
      <c r="A50" s="179" t="s">
        <v>246</v>
      </c>
      <c r="B50" s="197"/>
      <c r="C50" s="197"/>
      <c r="D50" s="197"/>
      <c r="E50" s="210"/>
      <c r="F50" s="210"/>
      <c r="G50" s="210"/>
    </row>
    <row r="51" spans="1:7">
      <c r="A51" s="179" t="s">
        <v>247</v>
      </c>
      <c r="B51" s="197"/>
      <c r="C51" s="197"/>
      <c r="D51" s="197"/>
      <c r="E51" s="210"/>
      <c r="F51" s="210"/>
      <c r="G51" s="210"/>
    </row>
  </sheetData>
  <mergeCells count="12">
    <mergeCell ref="E27:E29"/>
    <mergeCell ref="F27:F29"/>
    <mergeCell ref="G27:G29"/>
    <mergeCell ref="A35:G35"/>
    <mergeCell ref="E44:E46"/>
    <mergeCell ref="F44:F46"/>
    <mergeCell ref="G44:G46"/>
    <mergeCell ref="A1:G1"/>
    <mergeCell ref="E10:E12"/>
    <mergeCell ref="F10:F12"/>
    <mergeCell ref="G10:G12"/>
    <mergeCell ref="A18:G18"/>
  </mergeCells>
  <phoneticPr fontId="24"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24"/>
  <sheetViews>
    <sheetView workbookViewId="0">
      <selection activeCell="D5" sqref="D5"/>
    </sheetView>
  </sheetViews>
  <sheetFormatPr defaultRowHeight="14.4"/>
  <cols>
    <col min="1" max="1" width="19.33203125" customWidth="1"/>
    <col min="2" max="2" width="17.21875" customWidth="1"/>
    <col min="3" max="3" width="17.5546875" customWidth="1"/>
    <col min="4" max="4" width="16.88671875" customWidth="1"/>
    <col min="5" max="5" width="19" customWidth="1"/>
    <col min="6" max="6" width="13.21875" customWidth="1"/>
    <col min="7" max="7" width="20.109375" customWidth="1"/>
    <col min="8" max="8" width="13.33203125" customWidth="1"/>
  </cols>
  <sheetData>
    <row r="1" spans="1:8" ht="24">
      <c r="A1" s="213" t="s">
        <v>170</v>
      </c>
      <c r="B1" s="213"/>
      <c r="C1" s="213"/>
      <c r="D1" s="213"/>
      <c r="E1" s="213"/>
      <c r="F1" s="213"/>
      <c r="G1" s="213"/>
      <c r="H1" s="57"/>
    </row>
    <row r="2" spans="1:8">
      <c r="G2" t="s">
        <v>76</v>
      </c>
    </row>
    <row r="3" spans="1:8" ht="30.6" customHeight="1">
      <c r="A3" s="109" t="s">
        <v>116</v>
      </c>
      <c r="B3" s="67" t="s">
        <v>134</v>
      </c>
      <c r="C3" s="112" t="s">
        <v>117</v>
      </c>
      <c r="D3" s="67" t="s">
        <v>135</v>
      </c>
      <c r="E3" s="68" t="s">
        <v>136</v>
      </c>
      <c r="F3" s="67" t="s">
        <v>118</v>
      </c>
      <c r="G3" s="58" t="s">
        <v>137</v>
      </c>
      <c r="H3" s="60" t="s">
        <v>127</v>
      </c>
    </row>
    <row r="4" spans="1:8" ht="22.05" customHeight="1">
      <c r="A4" s="106" t="s">
        <v>119</v>
      </c>
      <c r="B4" s="114">
        <v>9816833</v>
      </c>
      <c r="C4" s="110">
        <f>97*8.4*1.2*10000</f>
        <v>9777600</v>
      </c>
      <c r="D4" s="63"/>
      <c r="E4" s="63">
        <v>9777600</v>
      </c>
      <c r="F4" s="64"/>
      <c r="G4" s="65"/>
      <c r="H4" s="59"/>
    </row>
    <row r="5" spans="1:8" ht="22.05" customHeight="1">
      <c r="A5" s="106" t="s">
        <v>120</v>
      </c>
      <c r="B5" s="114">
        <v>216782.18</v>
      </c>
      <c r="C5" s="110"/>
      <c r="D5" s="63"/>
      <c r="E5" s="63"/>
      <c r="F5" s="64"/>
      <c r="G5" s="69"/>
      <c r="H5" s="59"/>
    </row>
    <row r="6" spans="1:8" ht="22.05" customHeight="1">
      <c r="A6" s="107" t="s">
        <v>121</v>
      </c>
      <c r="B6" s="114">
        <v>801813.7</v>
      </c>
      <c r="C6" s="110"/>
      <c r="D6" s="63"/>
      <c r="E6" s="63">
        <v>801813.7</v>
      </c>
      <c r="F6" s="64"/>
      <c r="G6" s="70"/>
      <c r="H6" s="59"/>
    </row>
    <row r="7" spans="1:8" ht="22.05" customHeight="1">
      <c r="A7" s="106" t="s">
        <v>122</v>
      </c>
      <c r="B7" s="63"/>
      <c r="C7" s="110"/>
      <c r="D7" s="63"/>
      <c r="E7" s="63"/>
      <c r="F7" s="64"/>
      <c r="G7" s="69"/>
      <c r="H7" s="59"/>
    </row>
    <row r="8" spans="1:8" ht="22.05" customHeight="1">
      <c r="A8" s="107" t="s">
        <v>126</v>
      </c>
      <c r="B8" s="63"/>
      <c r="C8" s="110"/>
      <c r="D8" s="63"/>
      <c r="E8" s="63"/>
      <c r="F8" s="64"/>
      <c r="G8" s="69"/>
      <c r="H8" s="59"/>
    </row>
    <row r="9" spans="1:8" ht="22.05" customHeight="1">
      <c r="A9" s="106" t="s">
        <v>123</v>
      </c>
      <c r="B9" s="114">
        <v>572407</v>
      </c>
      <c r="C9" s="110">
        <f>E4*0.12</f>
        <v>1173312</v>
      </c>
      <c r="D9" s="63"/>
      <c r="E9" s="63">
        <v>572407</v>
      </c>
      <c r="F9" s="63">
        <f>E4*0.05</f>
        <v>488880</v>
      </c>
      <c r="G9" s="69"/>
      <c r="H9" s="59"/>
    </row>
    <row r="10" spans="1:8" ht="22.05" customHeight="1">
      <c r="A10" s="106" t="s">
        <v>124</v>
      </c>
      <c r="B10" s="63"/>
      <c r="C10" s="110">
        <f>E4*0.02</f>
        <v>195552</v>
      </c>
      <c r="D10" s="63"/>
      <c r="E10" s="63">
        <f>E4*0.02</f>
        <v>195552</v>
      </c>
      <c r="F10" s="84">
        <f>E4*0.02</f>
        <v>195552</v>
      </c>
      <c r="G10" s="69"/>
      <c r="H10" s="59"/>
    </row>
    <row r="11" spans="1:8" ht="22.05" customHeight="1">
      <c r="A11" s="106" t="s">
        <v>125</v>
      </c>
      <c r="B11" s="63"/>
      <c r="C11" s="110">
        <f>E4*0.025</f>
        <v>244440</v>
      </c>
      <c r="D11" s="63"/>
      <c r="E11" s="63">
        <f>E4*0.025</f>
        <v>244440</v>
      </c>
      <c r="F11" s="84">
        <f>E4*0.025</f>
        <v>244440</v>
      </c>
      <c r="G11" s="69"/>
      <c r="H11" s="59"/>
    </row>
    <row r="12" spans="1:8" ht="22.05" customHeight="1">
      <c r="A12" s="108" t="s">
        <v>133</v>
      </c>
      <c r="B12" s="114">
        <v>301302.3</v>
      </c>
      <c r="C12" s="111"/>
      <c r="D12" s="59"/>
      <c r="E12" s="59"/>
      <c r="F12" s="59"/>
      <c r="G12" s="59"/>
      <c r="H12" s="59"/>
    </row>
    <row r="13" spans="1:8" ht="22.05" customHeight="1">
      <c r="A13" s="134" t="s">
        <v>156</v>
      </c>
      <c r="B13" s="59">
        <f>SUM(B4:B12)</f>
        <v>11709138.18</v>
      </c>
      <c r="E13" s="59">
        <f>SUM(E4:E12)</f>
        <v>11591812.699999999</v>
      </c>
    </row>
    <row r="14" spans="1:8" ht="22.05" customHeight="1">
      <c r="A14" s="109" t="s">
        <v>116</v>
      </c>
      <c r="B14" s="67" t="s">
        <v>138</v>
      </c>
      <c r="C14" s="112" t="s">
        <v>117</v>
      </c>
      <c r="D14" s="67" t="s">
        <v>139</v>
      </c>
      <c r="E14" s="68" t="s">
        <v>140</v>
      </c>
      <c r="F14" s="67" t="s">
        <v>118</v>
      </c>
      <c r="G14" s="58" t="s">
        <v>141</v>
      </c>
      <c r="H14" s="60" t="s">
        <v>127</v>
      </c>
    </row>
    <row r="15" spans="1:8" ht="22.05" customHeight="1">
      <c r="A15" s="106" t="s">
        <v>119</v>
      </c>
      <c r="B15" s="114">
        <v>14446380</v>
      </c>
      <c r="C15" s="110">
        <f>144*8.63*1.2*10000</f>
        <v>14912639.999999998</v>
      </c>
      <c r="D15" s="63"/>
      <c r="E15" s="63">
        <v>14912600</v>
      </c>
      <c r="F15" s="64"/>
      <c r="G15" s="65"/>
      <c r="H15" s="59"/>
    </row>
    <row r="16" spans="1:8" ht="22.05" customHeight="1">
      <c r="A16" s="106" t="s">
        <v>120</v>
      </c>
      <c r="B16" s="115"/>
      <c r="C16" s="110"/>
      <c r="D16" s="63"/>
      <c r="E16" s="63"/>
      <c r="F16" s="64"/>
      <c r="G16" s="69"/>
      <c r="H16" s="59"/>
    </row>
    <row r="17" spans="1:8" ht="22.05" customHeight="1">
      <c r="A17" s="107" t="s">
        <v>121</v>
      </c>
      <c r="B17" s="114">
        <v>1999605.38</v>
      </c>
      <c r="C17" s="110"/>
      <c r="D17" s="63"/>
      <c r="E17" s="63">
        <v>1999605.38</v>
      </c>
      <c r="F17" s="64"/>
      <c r="G17" s="70"/>
      <c r="H17" s="59"/>
    </row>
    <row r="18" spans="1:8" ht="22.05" customHeight="1">
      <c r="A18" s="106" t="s">
        <v>122</v>
      </c>
      <c r="B18" s="63"/>
      <c r="C18" s="110"/>
      <c r="D18" s="63"/>
      <c r="E18" s="63"/>
      <c r="F18" s="64"/>
      <c r="G18" s="69"/>
      <c r="H18" s="59"/>
    </row>
    <row r="19" spans="1:8" ht="22.05" customHeight="1">
      <c r="A19" s="107" t="s">
        <v>126</v>
      </c>
      <c r="B19" s="63"/>
      <c r="C19" s="110"/>
      <c r="D19" s="63"/>
      <c r="E19" s="63"/>
      <c r="F19" s="64"/>
      <c r="G19" s="69"/>
      <c r="H19" s="59"/>
    </row>
    <row r="20" spans="1:8" ht="22.05" customHeight="1">
      <c r="A20" s="106" t="s">
        <v>123</v>
      </c>
      <c r="B20" s="114">
        <v>669636</v>
      </c>
      <c r="C20" s="110">
        <f>E15*0.12</f>
        <v>1789512</v>
      </c>
      <c r="D20" s="63"/>
      <c r="E20" s="63">
        <v>669636</v>
      </c>
      <c r="F20" s="63">
        <f>E15*0.05</f>
        <v>745630</v>
      </c>
      <c r="G20" s="69"/>
      <c r="H20" s="59"/>
    </row>
    <row r="21" spans="1:8" ht="22.05" customHeight="1">
      <c r="A21" s="106" t="s">
        <v>124</v>
      </c>
      <c r="B21" s="63"/>
      <c r="C21" s="110">
        <f>E15*0.02</f>
        <v>298252</v>
      </c>
      <c r="D21" s="63"/>
      <c r="E21" s="63">
        <f>E15*0.02</f>
        <v>298252</v>
      </c>
      <c r="F21" s="84">
        <f>E15*0.02</f>
        <v>298252</v>
      </c>
      <c r="G21" s="69"/>
      <c r="H21" s="59"/>
    </row>
    <row r="22" spans="1:8" ht="22.05" customHeight="1">
      <c r="A22" s="106" t="s">
        <v>125</v>
      </c>
      <c r="B22" s="63"/>
      <c r="C22" s="110">
        <f>E15*0.025</f>
        <v>372815</v>
      </c>
      <c r="D22" s="63"/>
      <c r="E22" s="63">
        <f>E15*0.025</f>
        <v>372815</v>
      </c>
      <c r="F22" s="84">
        <f>E15*0.025</f>
        <v>372815</v>
      </c>
      <c r="G22" s="69"/>
      <c r="H22" s="59"/>
    </row>
    <row r="23" spans="1:8" ht="22.05" customHeight="1">
      <c r="A23" s="108" t="s">
        <v>133</v>
      </c>
      <c r="B23" s="113">
        <v>6906977.1299999999</v>
      </c>
      <c r="C23" s="111"/>
      <c r="D23" s="59"/>
      <c r="E23" s="59"/>
      <c r="F23" s="59"/>
      <c r="G23" s="59"/>
      <c r="H23" s="59"/>
    </row>
    <row r="24" spans="1:8" ht="22.05" customHeight="1">
      <c r="A24" s="135" t="s">
        <v>156</v>
      </c>
      <c r="B24" s="212">
        <f>SUM(B15:B23)</f>
        <v>24022598.509999998</v>
      </c>
      <c r="C24" s="212"/>
      <c r="D24" s="212"/>
      <c r="E24" s="212">
        <f>SUM(E15:E23)</f>
        <v>18252908.379999999</v>
      </c>
      <c r="F24" s="133"/>
      <c r="G24" s="133"/>
      <c r="H24" s="133"/>
    </row>
  </sheetData>
  <mergeCells count="1">
    <mergeCell ref="A1:G1"/>
  </mergeCells>
  <phoneticPr fontId="24" type="noConversion"/>
  <printOptions horizontalCentered="1"/>
  <pageMargins left="0.70866141732283472" right="0.70866141732283472" top="0.74803149606299213" bottom="0.74803149606299213" header="0.31496062992125984" footer="0.31496062992125984"/>
  <pageSetup paperSize="9" scale="90" orientation="landscape" verticalDpi="0" r:id="rId1"/>
</worksheet>
</file>

<file path=xl/worksheets/sheet9.xml><?xml version="1.0" encoding="utf-8"?>
<worksheet xmlns="http://schemas.openxmlformats.org/spreadsheetml/2006/main" xmlns:r="http://schemas.openxmlformats.org/officeDocument/2006/relationships">
  <dimension ref="A1:J37"/>
  <sheetViews>
    <sheetView tabSelected="1" workbookViewId="0">
      <selection activeCell="E3" sqref="E3"/>
    </sheetView>
  </sheetViews>
  <sheetFormatPr defaultRowHeight="14.4"/>
  <cols>
    <col min="1" max="1" width="26" customWidth="1"/>
    <col min="2" max="2" width="14.6640625" style="118" customWidth="1"/>
    <col min="3" max="3" width="10.6640625" customWidth="1"/>
    <col min="4" max="4" width="8.5546875" customWidth="1"/>
    <col min="5" max="5" width="11.6640625" style="91" customWidth="1"/>
    <col min="6" max="6" width="21.44140625" customWidth="1"/>
    <col min="7" max="7" width="15.109375" customWidth="1"/>
    <col min="8" max="8" width="10.77734375" customWidth="1"/>
    <col min="10" max="10" width="11.88671875" customWidth="1"/>
  </cols>
  <sheetData>
    <row r="1" spans="1:10" ht="24">
      <c r="A1" s="214" t="s">
        <v>171</v>
      </c>
      <c r="B1" s="214"/>
      <c r="C1" s="214"/>
      <c r="D1" s="214"/>
      <c r="E1" s="214"/>
      <c r="F1" s="226" t="s">
        <v>172</v>
      </c>
      <c r="G1" s="226"/>
      <c r="H1" s="226"/>
      <c r="I1" s="226"/>
      <c r="J1" s="226"/>
    </row>
    <row r="2" spans="1:10" ht="31.2">
      <c r="A2" s="61" t="s">
        <v>128</v>
      </c>
      <c r="B2" s="92" t="s">
        <v>129</v>
      </c>
      <c r="C2" s="62" t="s">
        <v>130</v>
      </c>
      <c r="D2" s="62" t="s">
        <v>131</v>
      </c>
      <c r="E2" s="90" t="s">
        <v>132</v>
      </c>
      <c r="F2" s="61" t="s">
        <v>128</v>
      </c>
      <c r="G2" s="92" t="s">
        <v>129</v>
      </c>
      <c r="H2" s="62" t="s">
        <v>130</v>
      </c>
      <c r="I2" s="62" t="s">
        <v>131</v>
      </c>
      <c r="J2" s="90" t="s">
        <v>132</v>
      </c>
    </row>
    <row r="3" spans="1:10" ht="27.6" customHeight="1">
      <c r="A3" s="215" t="s">
        <v>249</v>
      </c>
      <c r="B3" s="216"/>
      <c r="C3" s="217"/>
      <c r="D3" s="217"/>
      <c r="E3" s="218"/>
      <c r="F3" s="215" t="s">
        <v>249</v>
      </c>
      <c r="G3" s="216"/>
      <c r="H3" s="217"/>
      <c r="I3" s="217"/>
      <c r="J3" s="218"/>
    </row>
    <row r="4" spans="1:10" ht="21.75" customHeight="1">
      <c r="A4" s="219" t="s">
        <v>250</v>
      </c>
      <c r="B4" s="220">
        <v>97977317.560000002</v>
      </c>
      <c r="C4" s="217"/>
      <c r="D4" s="217"/>
      <c r="E4" s="218"/>
      <c r="F4" s="219" t="s">
        <v>250</v>
      </c>
      <c r="G4" s="220">
        <v>97977317.560000002</v>
      </c>
      <c r="H4" s="217"/>
      <c r="I4" s="217"/>
      <c r="J4" s="218">
        <f>J5+J6+J7+J8</f>
        <v>2756950.6628214284</v>
      </c>
    </row>
    <row r="5" spans="1:10" ht="21.75" customHeight="1">
      <c r="A5" s="221" t="s">
        <v>251</v>
      </c>
      <c r="B5" s="216">
        <v>96799730.560000002</v>
      </c>
      <c r="C5" s="227">
        <v>20</v>
      </c>
      <c r="D5" s="228">
        <v>0.1</v>
      </c>
      <c r="E5" s="218">
        <f>B5*0.9/C5</f>
        <v>4355987.8752000006</v>
      </c>
      <c r="F5" s="221" t="s">
        <v>251</v>
      </c>
      <c r="G5" s="216">
        <v>96419923.400000006</v>
      </c>
      <c r="H5" s="227">
        <v>35</v>
      </c>
      <c r="I5" s="228">
        <v>0.05</v>
      </c>
      <c r="J5" s="218">
        <f>G5*0.95/H5</f>
        <v>2617112.2065714286</v>
      </c>
    </row>
    <row r="6" spans="1:10" ht="21.75" customHeight="1">
      <c r="A6" s="221" t="s">
        <v>252</v>
      </c>
      <c r="B6" s="216">
        <v>1177587</v>
      </c>
      <c r="C6" s="227">
        <v>10</v>
      </c>
      <c r="D6" s="228">
        <v>0.1</v>
      </c>
      <c r="E6" s="218">
        <f>B6*0.9/C6</f>
        <v>105982.83</v>
      </c>
      <c r="F6" s="221" t="s">
        <v>252</v>
      </c>
      <c r="G6" s="216">
        <v>1177587</v>
      </c>
      <c r="H6" s="227">
        <v>8</v>
      </c>
      <c r="I6" s="228">
        <v>0.05</v>
      </c>
      <c r="J6" s="218">
        <f>G6*0.95/H6</f>
        <v>139838.45624999999</v>
      </c>
    </row>
    <row r="7" spans="1:10" ht="21.75" customHeight="1">
      <c r="A7" s="221" t="s">
        <v>253</v>
      </c>
      <c r="B7" s="216"/>
      <c r="C7" s="227"/>
      <c r="D7" s="227"/>
      <c r="E7" s="218"/>
      <c r="F7" s="221" t="s">
        <v>253</v>
      </c>
      <c r="G7" s="216"/>
      <c r="H7" s="227"/>
      <c r="I7" s="227"/>
      <c r="J7" s="218"/>
    </row>
    <row r="8" spans="1:10" ht="21.75" customHeight="1">
      <c r="A8" s="221" t="s">
        <v>254</v>
      </c>
      <c r="B8" s="216"/>
      <c r="C8" s="227"/>
      <c r="D8" s="227"/>
      <c r="E8" s="218"/>
      <c r="F8" s="221" t="s">
        <v>254</v>
      </c>
      <c r="G8" s="216"/>
      <c r="H8" s="227"/>
      <c r="I8" s="227"/>
      <c r="J8" s="218"/>
    </row>
    <row r="9" spans="1:10" ht="21.75" customHeight="1">
      <c r="A9" s="222" t="s">
        <v>255</v>
      </c>
      <c r="B9" s="223">
        <v>3908973.97</v>
      </c>
      <c r="C9" s="227"/>
      <c r="D9" s="227"/>
      <c r="E9" s="218"/>
      <c r="F9" s="222" t="s">
        <v>255</v>
      </c>
      <c r="G9" s="223">
        <v>3908973.97</v>
      </c>
      <c r="H9" s="227"/>
      <c r="I9" s="227"/>
      <c r="J9" s="218">
        <f>SUM(J10:J18)</f>
        <v>613640.12585416669</v>
      </c>
    </row>
    <row r="10" spans="1:10" ht="21.75" customHeight="1">
      <c r="A10" s="221" t="s">
        <v>256</v>
      </c>
      <c r="B10" s="216">
        <v>702704</v>
      </c>
      <c r="C10" s="227">
        <v>5</v>
      </c>
      <c r="D10" s="228">
        <v>0.05</v>
      </c>
      <c r="E10" s="218">
        <f>B10*0.95/C10</f>
        <v>133513.75999999998</v>
      </c>
      <c r="F10" s="221" t="s">
        <v>256</v>
      </c>
      <c r="G10" s="216">
        <v>702704</v>
      </c>
      <c r="H10" s="227">
        <v>6</v>
      </c>
      <c r="I10" s="228">
        <v>0.05</v>
      </c>
      <c r="J10" s="218">
        <f>G10*0.95/H10</f>
        <v>111261.46666666666</v>
      </c>
    </row>
    <row r="11" spans="1:10" ht="21.75" customHeight="1">
      <c r="A11" s="221" t="s">
        <v>257</v>
      </c>
      <c r="B11" s="216">
        <v>747085.8</v>
      </c>
      <c r="C11" s="227">
        <v>5</v>
      </c>
      <c r="D11" s="228">
        <v>0.05</v>
      </c>
      <c r="E11" s="218">
        <f t="shared" ref="E11:E32" si="0">B11*0.95/C11</f>
        <v>141946.302</v>
      </c>
      <c r="F11" s="221" t="s">
        <v>257</v>
      </c>
      <c r="G11" s="216">
        <v>747085.8</v>
      </c>
      <c r="H11" s="227">
        <v>6</v>
      </c>
      <c r="I11" s="228">
        <v>0.05</v>
      </c>
      <c r="J11" s="218">
        <f t="shared" ref="J11:J18" si="1">G11*0.95/H11</f>
        <v>118288.58500000001</v>
      </c>
    </row>
    <row r="12" spans="1:10" ht="21.75" customHeight="1">
      <c r="A12" s="221" t="s">
        <v>258</v>
      </c>
      <c r="B12" s="216">
        <v>1001256.97</v>
      </c>
      <c r="C12" s="227">
        <v>5</v>
      </c>
      <c r="D12" s="228">
        <v>0.05</v>
      </c>
      <c r="E12" s="218">
        <f t="shared" si="0"/>
        <v>190238.82429999998</v>
      </c>
      <c r="F12" s="221" t="s">
        <v>258</v>
      </c>
      <c r="G12" s="216">
        <v>1001256.97</v>
      </c>
      <c r="H12" s="227">
        <v>8</v>
      </c>
      <c r="I12" s="228">
        <v>0.05</v>
      </c>
      <c r="J12" s="218">
        <f t="shared" si="1"/>
        <v>118899.26518749999</v>
      </c>
    </row>
    <row r="13" spans="1:10" ht="21.75" customHeight="1">
      <c r="A13" s="221" t="s">
        <v>259</v>
      </c>
      <c r="B13" s="216">
        <v>336000</v>
      </c>
      <c r="C13" s="227">
        <v>5</v>
      </c>
      <c r="D13" s="228">
        <v>0.05</v>
      </c>
      <c r="E13" s="218">
        <f t="shared" si="0"/>
        <v>63840</v>
      </c>
      <c r="F13" s="221" t="s">
        <v>259</v>
      </c>
      <c r="G13" s="216">
        <v>336000</v>
      </c>
      <c r="H13" s="227">
        <v>5</v>
      </c>
      <c r="I13" s="228">
        <v>0.05</v>
      </c>
      <c r="J13" s="218">
        <f t="shared" si="1"/>
        <v>63840</v>
      </c>
    </row>
    <row r="14" spans="1:10" ht="21.75" customHeight="1">
      <c r="A14" s="221" t="s">
        <v>260</v>
      </c>
      <c r="B14" s="216">
        <v>124372.2</v>
      </c>
      <c r="C14" s="227">
        <v>5</v>
      </c>
      <c r="D14" s="228">
        <v>0.05</v>
      </c>
      <c r="E14" s="218">
        <f t="shared" si="0"/>
        <v>23630.718000000001</v>
      </c>
      <c r="F14" s="221" t="s">
        <v>260</v>
      </c>
      <c r="G14" s="216">
        <v>124372.2</v>
      </c>
      <c r="H14" s="227">
        <v>10</v>
      </c>
      <c r="I14" s="228">
        <v>0.05</v>
      </c>
      <c r="J14" s="218">
        <f t="shared" si="1"/>
        <v>11815.359</v>
      </c>
    </row>
    <row r="15" spans="1:10" ht="21.75" customHeight="1">
      <c r="A15" s="221" t="s">
        <v>261</v>
      </c>
      <c r="B15" s="216">
        <v>444885</v>
      </c>
      <c r="C15" s="227">
        <v>5</v>
      </c>
      <c r="D15" s="228">
        <v>0.05</v>
      </c>
      <c r="E15" s="218">
        <f t="shared" si="0"/>
        <v>84528.15</v>
      </c>
      <c r="F15" s="221" t="s">
        <v>261</v>
      </c>
      <c r="G15" s="216">
        <v>444885</v>
      </c>
      <c r="H15" s="227">
        <v>5</v>
      </c>
      <c r="I15" s="228">
        <v>0.05</v>
      </c>
      <c r="J15" s="218">
        <f t="shared" si="1"/>
        <v>84528.15</v>
      </c>
    </row>
    <row r="16" spans="1:10" ht="21.75" customHeight="1">
      <c r="A16" s="221" t="s">
        <v>262</v>
      </c>
      <c r="B16" s="216">
        <v>340004</v>
      </c>
      <c r="C16" s="227">
        <v>5</v>
      </c>
      <c r="D16" s="228">
        <v>0.05</v>
      </c>
      <c r="E16" s="218">
        <f t="shared" si="0"/>
        <v>64600.759999999995</v>
      </c>
      <c r="F16" s="221" t="s">
        <v>262</v>
      </c>
      <c r="G16" s="216">
        <v>340004</v>
      </c>
      <c r="H16" s="227">
        <v>5</v>
      </c>
      <c r="I16" s="228">
        <v>0.05</v>
      </c>
      <c r="J16" s="218">
        <f t="shared" si="1"/>
        <v>64600.759999999995</v>
      </c>
    </row>
    <row r="17" spans="1:10" ht="27.6" customHeight="1">
      <c r="A17" s="221" t="s">
        <v>263</v>
      </c>
      <c r="B17" s="216">
        <v>154800</v>
      </c>
      <c r="C17" s="227">
        <v>5</v>
      </c>
      <c r="D17" s="228">
        <v>0.05</v>
      </c>
      <c r="E17" s="218">
        <f t="shared" si="0"/>
        <v>29412</v>
      </c>
      <c r="F17" s="221" t="s">
        <v>263</v>
      </c>
      <c r="G17" s="216">
        <v>154800</v>
      </c>
      <c r="H17" s="227">
        <v>5</v>
      </c>
      <c r="I17" s="228">
        <v>0.05</v>
      </c>
      <c r="J17" s="218">
        <f t="shared" si="1"/>
        <v>29412</v>
      </c>
    </row>
    <row r="18" spans="1:10" ht="21.75" customHeight="1">
      <c r="A18" s="221" t="s">
        <v>264</v>
      </c>
      <c r="B18" s="216">
        <v>57866</v>
      </c>
      <c r="C18" s="227">
        <v>5</v>
      </c>
      <c r="D18" s="228">
        <v>0.05</v>
      </c>
      <c r="E18" s="218">
        <f t="shared" si="0"/>
        <v>10994.539999999999</v>
      </c>
      <c r="F18" s="221" t="s">
        <v>264</v>
      </c>
      <c r="G18" s="216">
        <v>57866</v>
      </c>
      <c r="H18" s="227">
        <v>5</v>
      </c>
      <c r="I18" s="228">
        <v>0.05</v>
      </c>
      <c r="J18" s="218">
        <f t="shared" si="1"/>
        <v>10994.539999999999</v>
      </c>
    </row>
    <row r="19" spans="1:10" ht="21.75" customHeight="1">
      <c r="A19" s="221" t="s">
        <v>265</v>
      </c>
      <c r="B19" s="216"/>
      <c r="C19" s="227"/>
      <c r="D19" s="227"/>
      <c r="E19" s="218"/>
      <c r="F19" s="221" t="s">
        <v>265</v>
      </c>
      <c r="G19" s="216"/>
      <c r="H19" s="227"/>
      <c r="I19" s="227"/>
      <c r="J19" s="218"/>
    </row>
    <row r="20" spans="1:10" ht="28.2" customHeight="1">
      <c r="A20" s="221" t="s">
        <v>266</v>
      </c>
      <c r="B20" s="216"/>
      <c r="C20" s="227"/>
      <c r="D20" s="227"/>
      <c r="E20" s="218"/>
      <c r="F20" s="221" t="s">
        <v>266</v>
      </c>
      <c r="G20" s="216"/>
      <c r="H20" s="227"/>
      <c r="I20" s="227"/>
      <c r="J20" s="218"/>
    </row>
    <row r="21" spans="1:10" ht="21.75" customHeight="1">
      <c r="A21" s="222" t="s">
        <v>267</v>
      </c>
      <c r="B21" s="220">
        <v>3189196.6</v>
      </c>
      <c r="C21" s="227"/>
      <c r="D21" s="227"/>
      <c r="E21" s="218"/>
      <c r="F21" s="222" t="s">
        <v>267</v>
      </c>
      <c r="G21" s="220">
        <v>3189196.6</v>
      </c>
      <c r="H21" s="227"/>
      <c r="I21" s="227"/>
      <c r="J21" s="218">
        <f>SUM(J22:J27)</f>
        <v>562525.63749999995</v>
      </c>
    </row>
    <row r="22" spans="1:10" ht="21.75" customHeight="1">
      <c r="A22" s="221" t="s">
        <v>268</v>
      </c>
      <c r="B22" s="216">
        <v>31400</v>
      </c>
      <c r="C22" s="227">
        <v>3</v>
      </c>
      <c r="D22" s="228">
        <v>0.05</v>
      </c>
      <c r="E22" s="218">
        <f>B22*0.95/C22</f>
        <v>9943.3333333333339</v>
      </c>
      <c r="F22" s="221" t="s">
        <v>268</v>
      </c>
      <c r="G22" s="216">
        <v>31400</v>
      </c>
      <c r="H22" s="227">
        <v>5</v>
      </c>
      <c r="I22" s="228">
        <v>0.05</v>
      </c>
      <c r="J22" s="218">
        <f t="shared" ref="J22:J27" si="2">G22*0.95/H22</f>
        <v>5966</v>
      </c>
    </row>
    <row r="23" spans="1:10" ht="21.75" customHeight="1">
      <c r="A23" s="221" t="s">
        <v>269</v>
      </c>
      <c r="B23" s="216">
        <v>745000</v>
      </c>
      <c r="C23" s="227">
        <v>3</v>
      </c>
      <c r="D23" s="228">
        <v>0.05</v>
      </c>
      <c r="E23" s="218">
        <f t="shared" si="0"/>
        <v>235916.66666666666</v>
      </c>
      <c r="F23" s="221" t="s">
        <v>269</v>
      </c>
      <c r="G23" s="216">
        <v>745000</v>
      </c>
      <c r="H23" s="227">
        <v>5</v>
      </c>
      <c r="I23" s="228">
        <v>0.05</v>
      </c>
      <c r="J23" s="218">
        <f t="shared" si="2"/>
        <v>141550</v>
      </c>
    </row>
    <row r="24" spans="1:10" ht="21.75" customHeight="1">
      <c r="A24" s="221" t="s">
        <v>270</v>
      </c>
      <c r="B24" s="216">
        <v>956255.3</v>
      </c>
      <c r="C24" s="227">
        <v>3</v>
      </c>
      <c r="D24" s="228">
        <v>0.05</v>
      </c>
      <c r="E24" s="218">
        <f t="shared" si="0"/>
        <v>302814.17833333334</v>
      </c>
      <c r="F24" s="221" t="s">
        <v>270</v>
      </c>
      <c r="G24" s="216">
        <v>956255.3</v>
      </c>
      <c r="H24" s="227">
        <v>5</v>
      </c>
      <c r="I24" s="228">
        <v>0.05</v>
      </c>
      <c r="J24" s="218">
        <f t="shared" si="2"/>
        <v>181688.50700000001</v>
      </c>
    </row>
    <row r="25" spans="1:10" ht="21.75" customHeight="1">
      <c r="A25" s="221" t="s">
        <v>271</v>
      </c>
      <c r="B25" s="216">
        <v>660992.6</v>
      </c>
      <c r="C25" s="227">
        <v>3</v>
      </c>
      <c r="D25" s="228">
        <v>0.05</v>
      </c>
      <c r="E25" s="218">
        <f t="shared" si="0"/>
        <v>209314.32333333333</v>
      </c>
      <c r="F25" s="221" t="s">
        <v>271</v>
      </c>
      <c r="G25" s="216">
        <v>660992.6</v>
      </c>
      <c r="H25" s="227">
        <v>5</v>
      </c>
      <c r="I25" s="228">
        <v>0.05</v>
      </c>
      <c r="J25" s="218">
        <f t="shared" si="2"/>
        <v>125588.594</v>
      </c>
    </row>
    <row r="26" spans="1:10" ht="21.75" customHeight="1">
      <c r="A26" s="221" t="s">
        <v>272</v>
      </c>
      <c r="B26" s="216">
        <v>145062</v>
      </c>
      <c r="C26" s="227">
        <v>3</v>
      </c>
      <c r="D26" s="228">
        <v>0.05</v>
      </c>
      <c r="E26" s="218">
        <f t="shared" si="0"/>
        <v>45936.299999999996</v>
      </c>
      <c r="F26" s="221" t="s">
        <v>272</v>
      </c>
      <c r="G26" s="216">
        <v>145062</v>
      </c>
      <c r="H26" s="227">
        <v>3</v>
      </c>
      <c r="I26" s="228">
        <v>0.05</v>
      </c>
      <c r="J26" s="218">
        <f t="shared" si="2"/>
        <v>45936.299999999996</v>
      </c>
    </row>
    <row r="27" spans="1:10" ht="21.75" customHeight="1">
      <c r="A27" s="221" t="s">
        <v>273</v>
      </c>
      <c r="B27" s="216">
        <v>650486.69999999995</v>
      </c>
      <c r="C27" s="227">
        <v>3</v>
      </c>
      <c r="D27" s="228">
        <v>0.05</v>
      </c>
      <c r="E27" s="218">
        <f t="shared" si="0"/>
        <v>205987.45499999996</v>
      </c>
      <c r="F27" s="221" t="s">
        <v>273</v>
      </c>
      <c r="G27" s="216">
        <v>650486.69999999995</v>
      </c>
      <c r="H27" s="227">
        <v>10</v>
      </c>
      <c r="I27" s="228">
        <v>0.05</v>
      </c>
      <c r="J27" s="218">
        <f t="shared" si="2"/>
        <v>61796.236499999985</v>
      </c>
    </row>
    <row r="28" spans="1:10" ht="21.75" customHeight="1">
      <c r="A28" s="221"/>
      <c r="B28" s="216"/>
      <c r="C28" s="227"/>
      <c r="D28" s="228"/>
      <c r="E28" s="218"/>
      <c r="F28" s="221"/>
      <c r="G28" s="216"/>
      <c r="H28" s="227"/>
      <c r="I28" s="228"/>
      <c r="J28" s="218"/>
    </row>
    <row r="29" spans="1:10" ht="30" customHeight="1">
      <c r="A29" s="222" t="s">
        <v>274</v>
      </c>
      <c r="B29" s="224">
        <v>3093545.8</v>
      </c>
      <c r="C29" s="227"/>
      <c r="D29" s="227"/>
      <c r="E29" s="218"/>
      <c r="F29" s="222" t="s">
        <v>274</v>
      </c>
      <c r="G29" s="224">
        <v>3093545.8</v>
      </c>
      <c r="H29" s="227"/>
      <c r="I29" s="227"/>
      <c r="J29" s="218">
        <f>J30+J31+J32</f>
        <v>447021.70200000005</v>
      </c>
    </row>
    <row r="30" spans="1:10" ht="21.75" customHeight="1">
      <c r="A30" s="221" t="s">
        <v>275</v>
      </c>
      <c r="B30" s="216">
        <v>2054780</v>
      </c>
      <c r="C30" s="227">
        <v>5</v>
      </c>
      <c r="D30" s="228">
        <v>0.05</v>
      </c>
      <c r="E30" s="218">
        <f t="shared" si="0"/>
        <v>390408.2</v>
      </c>
      <c r="F30" s="221" t="s">
        <v>275</v>
      </c>
      <c r="G30" s="216">
        <v>2054780</v>
      </c>
      <c r="H30" s="227">
        <v>15</v>
      </c>
      <c r="I30" s="228">
        <v>0.05</v>
      </c>
      <c r="J30" s="218">
        <f>(G30-G31)*0.95/H30</f>
        <v>70376</v>
      </c>
    </row>
    <row r="31" spans="1:10" ht="28.8" customHeight="1">
      <c r="A31" s="221" t="s">
        <v>276</v>
      </c>
      <c r="B31" s="216">
        <v>943580</v>
      </c>
      <c r="C31" s="227">
        <v>5</v>
      </c>
      <c r="D31" s="228">
        <v>0.05</v>
      </c>
      <c r="E31" s="218">
        <f t="shared" si="0"/>
        <v>179280.2</v>
      </c>
      <c r="F31" s="221" t="s">
        <v>276</v>
      </c>
      <c r="G31" s="216">
        <v>943580</v>
      </c>
      <c r="H31" s="227">
        <v>5</v>
      </c>
      <c r="I31" s="228">
        <v>0.05</v>
      </c>
      <c r="J31" s="218">
        <f>G31*0.95/H31</f>
        <v>179280.2</v>
      </c>
    </row>
    <row r="32" spans="1:10" ht="21.75" customHeight="1">
      <c r="A32" s="221" t="s">
        <v>277</v>
      </c>
      <c r="B32" s="216">
        <v>1038765.8</v>
      </c>
      <c r="C32" s="227">
        <v>5</v>
      </c>
      <c r="D32" s="228">
        <v>0.05</v>
      </c>
      <c r="E32" s="218">
        <f t="shared" si="0"/>
        <v>197365.50200000001</v>
      </c>
      <c r="F32" s="221" t="s">
        <v>277</v>
      </c>
      <c r="G32" s="216">
        <v>1038765.8</v>
      </c>
      <c r="H32" s="227">
        <v>5</v>
      </c>
      <c r="I32" s="228">
        <v>0.05</v>
      </c>
      <c r="J32" s="218">
        <f>G32*0.95/H32</f>
        <v>197365.50200000001</v>
      </c>
    </row>
    <row r="33" spans="1:10" ht="21.75" customHeight="1">
      <c r="A33" s="221"/>
      <c r="B33" s="216"/>
      <c r="C33" s="227"/>
      <c r="D33" s="228"/>
      <c r="E33" s="218"/>
      <c r="F33" s="221"/>
      <c r="G33" s="216"/>
      <c r="H33" s="227"/>
      <c r="I33" s="228"/>
      <c r="J33" s="218"/>
    </row>
    <row r="34" spans="1:10" ht="28.2" customHeight="1">
      <c r="A34" s="225" t="s">
        <v>153</v>
      </c>
      <c r="B34" s="224">
        <v>3767617</v>
      </c>
      <c r="C34" s="227"/>
      <c r="D34" s="228"/>
      <c r="E34" s="218"/>
      <c r="F34" s="225" t="s">
        <v>153</v>
      </c>
      <c r="G34" s="224">
        <v>3767617</v>
      </c>
      <c r="H34" s="227">
        <v>10</v>
      </c>
      <c r="I34" s="228">
        <v>0.05</v>
      </c>
      <c r="J34" s="218">
        <f>G34*0.95/H34</f>
        <v>357923.61499999999</v>
      </c>
    </row>
    <row r="35" spans="1:10" ht="21.75" customHeight="1">
      <c r="A35" s="225" t="s">
        <v>152</v>
      </c>
      <c r="B35" s="216">
        <f>B4+B9+B21+B29+B34</f>
        <v>111936650.92999999</v>
      </c>
      <c r="C35" s="227"/>
      <c r="D35" s="228"/>
      <c r="E35" s="218">
        <f>SUM(E5:E34)</f>
        <v>6981641.9181666691</v>
      </c>
      <c r="F35" s="229" t="s">
        <v>152</v>
      </c>
      <c r="G35" s="216">
        <f>G4+G9+G21+G29+G34</f>
        <v>111936650.92999999</v>
      </c>
      <c r="H35" s="227"/>
      <c r="I35" s="228"/>
      <c r="J35" s="218">
        <f>J34+J29+J21+J9+J4</f>
        <v>4738061.7431755951</v>
      </c>
    </row>
    <row r="36" spans="1:10" ht="21.75" customHeight="1">
      <c r="A36" s="95"/>
      <c r="B36" s="116"/>
      <c r="C36" s="96"/>
      <c r="D36" s="97"/>
      <c r="E36" s="98"/>
    </row>
    <row r="37" spans="1:10" ht="15.6">
      <c r="B37" s="117"/>
    </row>
  </sheetData>
  <mergeCells count="2">
    <mergeCell ref="A1:E1"/>
    <mergeCell ref="F1:J1"/>
  </mergeCells>
  <phoneticPr fontId="24" type="noConversion"/>
  <printOptions horizontalCentered="1"/>
  <pageMargins left="0.70866141732283472" right="0.70866141732283472" top="0.74803149606299213" bottom="0.74803149606299213" header="0.31496062992125984" footer="0.31496062992125984"/>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2023-01-12T03:09:50Z</cp:lastPrinted>
  <dcterms:created xsi:type="dcterms:W3CDTF">2022-07-04T01:13:30Z</dcterms:created>
  <dcterms:modified xsi:type="dcterms:W3CDTF">2023-01-12T03:10:19Z</dcterms:modified>
</cp:coreProperties>
</file>