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6" windowHeight="11760" firstSheet="2" activeTab="9"/>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4519"/>
</workbook>
</file>

<file path=xl/calcChain.xml><?xml version="1.0" encoding="utf-8"?>
<calcChain xmlns="http://schemas.openxmlformats.org/spreadsheetml/2006/main">
  <c r="J36" i="4"/>
  <c r="J12" s="1"/>
  <c r="G36"/>
  <c r="G12" s="1"/>
  <c r="C16" i="5" s="1"/>
  <c r="D36" i="4"/>
  <c r="G5"/>
  <c r="D6"/>
  <c r="D5" s="1"/>
  <c r="B15" i="5" s="1"/>
  <c r="C26" i="8"/>
  <c r="C15"/>
  <c r="C4"/>
  <c r="D33"/>
  <c r="D32"/>
  <c r="D31"/>
  <c r="D22"/>
  <c r="D21"/>
  <c r="D20"/>
  <c r="D11"/>
  <c r="D9"/>
  <c r="D10"/>
  <c r="D21" i="5"/>
  <c r="D17"/>
  <c r="D18"/>
  <c r="D20"/>
  <c r="C17"/>
  <c r="C15"/>
  <c r="G44" i="4"/>
  <c r="G55" s="1"/>
  <c r="J44"/>
  <c r="E31" i="9"/>
  <c r="E30"/>
  <c r="E29"/>
  <c r="E28" s="1"/>
  <c r="E27"/>
  <c r="E25"/>
  <c r="E21" s="1"/>
  <c r="E17"/>
  <c r="E15"/>
  <c r="E13"/>
  <c r="E11"/>
  <c r="E10"/>
  <c r="E9" s="1"/>
  <c r="E8"/>
  <c r="E7"/>
  <c r="E5"/>
  <c r="E4" s="1"/>
  <c r="D12" i="4"/>
  <c r="B16" i="5" s="1"/>
  <c r="J6" i="4"/>
  <c r="J5" s="1"/>
  <c r="D15" i="5" s="1"/>
  <c r="C21"/>
  <c r="B21"/>
  <c r="B18"/>
  <c r="D11"/>
  <c r="C11"/>
  <c r="B11"/>
  <c r="B8"/>
  <c r="D8"/>
  <c r="C8"/>
  <c r="E24" i="7"/>
  <c r="E6"/>
  <c r="E42"/>
  <c r="E4"/>
  <c r="E5" i="6"/>
  <c r="D44" i="4"/>
  <c r="D55" s="1"/>
  <c r="C6" i="6"/>
  <c r="E6" s="1"/>
  <c r="D6"/>
  <c r="D5"/>
  <c r="C5"/>
  <c r="D4"/>
  <c r="C4"/>
  <c r="E4" s="1"/>
  <c r="E44" i="4"/>
  <c r="E55" s="1"/>
  <c r="H51"/>
  <c r="H55" s="1"/>
  <c r="B55"/>
  <c r="D16" i="5" l="1"/>
  <c r="J55" i="4"/>
  <c r="D14" i="5"/>
  <c r="D22" s="1"/>
  <c r="D23" s="1"/>
  <c r="B14"/>
  <c r="B22" s="1"/>
  <c r="B23" s="1"/>
  <c r="E3" i="9"/>
  <c r="C18" i="5"/>
  <c r="C14" s="1"/>
  <c r="C22" s="1"/>
  <c r="C23" s="1"/>
</calcChain>
</file>

<file path=xl/sharedStrings.xml><?xml version="1.0" encoding="utf-8"?>
<sst xmlns="http://schemas.openxmlformats.org/spreadsheetml/2006/main" count="351" uniqueCount="274">
  <si>
    <t>民办中小学教育定价成本监审表</t>
  </si>
  <si>
    <t>（2021年度）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</si>
  <si>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</si>
  <si>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</si>
  <si>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</si>
  <si>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</si>
  <si>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</si>
  <si>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</si>
  <si>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</si>
  <si>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</si>
  <si>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</si>
  <si>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学校基本情况表</t>
  </si>
  <si>
    <t>学校类别：</t>
  </si>
  <si>
    <r>
      <rPr>
        <b/>
        <sz val="12"/>
        <color indexed="8"/>
        <rFont val="宋体"/>
        <family val="3"/>
        <charset val="134"/>
      </rPr>
      <t>项　　目</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</si>
  <si>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</si>
  <si>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</si>
  <si>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</si>
  <si>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</si>
  <si>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</si>
  <si>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</si>
  <si>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</si>
  <si>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indexed="8"/>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</si>
  <si>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</si>
  <si>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</si>
  <si>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</si>
  <si>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</si>
  <si>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</si>
  <si>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</si>
  <si>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</si>
  <si>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</si>
  <si>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</si>
  <si>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</si>
  <si>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</si>
  <si>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</si>
  <si>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</si>
  <si>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</si>
  <si>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</si>
  <si>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</si>
  <si>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</si>
  <si>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</si>
  <si>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</si>
  <si>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</si>
  <si>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</si>
  <si>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</si>
  <si>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6"/>
        <rFont val="黑体"/>
        <family val="3"/>
        <charset val="134"/>
      </rPr>
      <t>表</t>
    </r>
    <r>
      <rPr>
        <sz val="16"/>
        <rFont val="Times New Roman"/>
        <family val="1"/>
      </rPr>
      <t>2</t>
    </r>
  </si>
  <si>
    <t>学校收入情况表</t>
  </si>
  <si>
    <t xml:space="preserve">                               </t>
  </si>
  <si>
    <t>项      目</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</si>
  <si>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</si>
  <si>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</si>
  <si>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</si>
  <si>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</si>
  <si>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</si>
  <si>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</si>
  <si>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</si>
  <si>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</si>
  <si>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</si>
  <si>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</si>
  <si>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</si>
  <si>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</si>
  <si>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</si>
  <si>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</si>
  <si>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</si>
  <si>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</si>
  <si>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</si>
  <si>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</si>
  <si>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</si>
  <si>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</si>
  <si>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</si>
  <si>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</si>
  <si>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</si>
  <si>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学校教育成本归集表</t>
  </si>
  <si>
    <t>单位：元</t>
  </si>
  <si>
    <r>
      <rPr>
        <sz val="16"/>
        <rFont val="黑体"/>
        <family val="3"/>
        <charset val="134"/>
      </rPr>
      <t>表</t>
    </r>
    <r>
      <rPr>
        <sz val="16"/>
        <rFont val="Times New Roman"/>
        <family val="1"/>
      </rPr>
      <t>4</t>
    </r>
  </si>
  <si>
    <t>学校教育培养成本核定表</t>
  </si>
  <si>
    <t>项目　</t>
  </si>
  <si>
    <r>
      <rPr>
        <b/>
        <sz val="12"/>
        <rFont val="Times New Roman"/>
        <family val="1"/>
      </rPr>
      <t>2021</t>
    </r>
    <r>
      <rPr>
        <b/>
        <sz val="12"/>
        <rFont val="宋体"/>
        <family val="3"/>
        <charset val="134"/>
      </rPr>
      <t>年上期</t>
    </r>
  </si>
  <si>
    <r>
      <rPr>
        <b/>
        <sz val="12"/>
        <rFont val="Times New Roman"/>
        <family val="1"/>
      </rPr>
      <t>2021</t>
    </r>
    <r>
      <rPr>
        <b/>
        <sz val="12"/>
        <rFont val="宋体"/>
        <family val="3"/>
        <charset val="134"/>
      </rPr>
      <t>年下期</t>
    </r>
  </si>
  <si>
    <r>
      <rPr>
        <b/>
        <sz val="12"/>
        <rFont val="Times New Roman"/>
        <family val="1"/>
      </rPr>
      <t>2021</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</si>
  <si>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</si>
  <si>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</si>
  <si>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</si>
  <si>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</si>
  <si>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</si>
  <si>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</si>
  <si>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</si>
  <si>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</si>
  <si>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</si>
  <si>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</si>
  <si>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</si>
  <si>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</si>
  <si>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</si>
  <si>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</si>
  <si>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</si>
  <si>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</si>
  <si>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</si>
  <si>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</si>
  <si>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</si>
  <si>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</si>
  <si>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</si>
  <si>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高中生均教育培养成本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</si>
  <si>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</si>
  <si>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</si>
  <si>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</si>
  <si>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</si>
  <si>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</si>
  <si>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</si>
  <si>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</si>
  <si>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</si>
  <si>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</si>
  <si>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</si>
  <si>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</si>
  <si>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</si>
  <si>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</si>
  <si>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t>（一）在职教职工人数</t>
  </si>
  <si>
    <t>学校职工薪酬核定表</t>
  </si>
  <si>
    <t>2019年核增数</t>
  </si>
  <si>
    <t>比列</t>
  </si>
  <si>
    <t>补充医疗保险</t>
  </si>
  <si>
    <t>其他</t>
  </si>
  <si>
    <t>2020年核增数</t>
  </si>
  <si>
    <t>2021年核增数</t>
  </si>
  <si>
    <t>学校固定资产折旧计算表</t>
  </si>
  <si>
    <r>
      <rPr>
        <b/>
        <sz val="12"/>
        <rFont val="宋体"/>
        <family val="3"/>
        <charset val="134"/>
      </rPr>
      <t>固定资产年末总值（元）</t>
    </r>
  </si>
  <si>
    <r>
      <rPr>
        <b/>
        <sz val="12"/>
        <rFont val="宋体"/>
        <family val="3"/>
        <charset val="134"/>
      </rPr>
      <t>一、房屋及构筑物</t>
    </r>
  </si>
  <si>
    <r>
      <rPr>
        <sz val="12"/>
        <color indexed="8"/>
        <rFont val="Times New Roman"/>
        <family val="1"/>
      </rPr>
      <t>1.</t>
    </r>
    <r>
      <rPr>
        <sz val="12"/>
        <color indexed="8"/>
        <rFont val="宋体"/>
        <family val="3"/>
        <charset val="134"/>
      </rPr>
      <t>房屋</t>
    </r>
  </si>
  <si>
    <r>
      <rPr>
        <sz val="12"/>
        <color indexed="8"/>
        <rFont val="Times New Roman"/>
        <family val="1"/>
      </rPr>
      <t>2.</t>
    </r>
    <r>
      <rPr>
        <sz val="12"/>
        <color indexed="8"/>
        <rFont val="宋体"/>
        <family val="3"/>
        <charset val="134"/>
      </rPr>
      <t>简易房</t>
    </r>
  </si>
  <si>
    <r>
      <rPr>
        <sz val="12"/>
        <color indexed="8"/>
        <rFont val="Times New Roman"/>
        <family val="1"/>
      </rPr>
      <t>3.</t>
    </r>
    <r>
      <rPr>
        <sz val="12"/>
        <color indexed="8"/>
        <rFont val="宋体"/>
        <family val="3"/>
        <charset val="134"/>
      </rPr>
      <t>房屋附属设施</t>
    </r>
  </si>
  <si>
    <r>
      <rPr>
        <sz val="12"/>
        <color indexed="8"/>
        <rFont val="Times New Roman"/>
        <family val="1"/>
      </rPr>
      <t>4.</t>
    </r>
    <r>
      <rPr>
        <sz val="12"/>
        <color indexed="8"/>
        <rFont val="宋体"/>
        <family val="3"/>
        <charset val="134"/>
      </rPr>
      <t>构筑物</t>
    </r>
  </si>
  <si>
    <r>
      <rPr>
        <b/>
        <sz val="12"/>
        <color indexed="8"/>
        <rFont val="宋体"/>
        <family val="3"/>
        <charset val="134"/>
      </rPr>
      <t>二、通用设备</t>
    </r>
  </si>
  <si>
    <r>
      <rPr>
        <sz val="12"/>
        <color indexed="8"/>
        <rFont val="Times New Roman"/>
        <family val="1"/>
      </rPr>
      <t>1.</t>
    </r>
    <r>
      <rPr>
        <sz val="12"/>
        <color indexed="8"/>
        <rFont val="宋体"/>
        <family val="3"/>
        <charset val="134"/>
      </rPr>
      <t>计算机设备</t>
    </r>
  </si>
  <si>
    <r>
      <rPr>
        <sz val="12"/>
        <color indexed="8"/>
        <rFont val="Times New Roman"/>
        <family val="1"/>
      </rPr>
      <t>2.</t>
    </r>
    <r>
      <rPr>
        <sz val="12"/>
        <color indexed="8"/>
        <rFont val="宋体"/>
        <family val="3"/>
        <charset val="134"/>
      </rPr>
      <t>办公设备</t>
    </r>
  </si>
  <si>
    <r>
      <rPr>
        <sz val="12"/>
        <color indexed="8"/>
        <rFont val="Times New Roman"/>
        <family val="1"/>
      </rPr>
      <t>3.</t>
    </r>
    <r>
      <rPr>
        <sz val="12"/>
        <color indexed="8"/>
        <rFont val="宋体"/>
        <family val="3"/>
        <charset val="134"/>
      </rPr>
      <t>车辆</t>
    </r>
  </si>
  <si>
    <r>
      <rPr>
        <sz val="12"/>
        <color indexed="8"/>
        <rFont val="Times New Roman"/>
        <family val="1"/>
      </rPr>
      <t>4.</t>
    </r>
    <r>
      <rPr>
        <sz val="12"/>
        <color indexed="8"/>
        <rFont val="宋体"/>
        <family val="3"/>
        <charset val="134"/>
      </rPr>
      <t>图书档案设备</t>
    </r>
  </si>
  <si>
    <r>
      <rPr>
        <sz val="12"/>
        <color indexed="8"/>
        <rFont val="Times New Roman"/>
        <family val="1"/>
      </rPr>
      <t>5.</t>
    </r>
    <r>
      <rPr>
        <sz val="12"/>
        <color indexed="8"/>
        <rFont val="宋体"/>
        <family val="3"/>
        <charset val="134"/>
      </rPr>
      <t>机械设备</t>
    </r>
  </si>
  <si>
    <r>
      <rPr>
        <sz val="12"/>
        <color indexed="8"/>
        <rFont val="Times New Roman"/>
        <family val="1"/>
      </rPr>
      <t>6.</t>
    </r>
    <r>
      <rPr>
        <sz val="12"/>
        <color indexed="8"/>
        <rFont val="宋体"/>
        <family val="3"/>
        <charset val="134"/>
      </rPr>
      <t>电气设备</t>
    </r>
  </si>
  <si>
    <r>
      <rPr>
        <sz val="12"/>
        <color indexed="8"/>
        <rFont val="Times New Roman"/>
        <family val="1"/>
      </rPr>
      <t>7.</t>
    </r>
    <r>
      <rPr>
        <sz val="12"/>
        <color indexed="8"/>
        <rFont val="宋体"/>
        <family val="3"/>
        <charset val="134"/>
      </rPr>
      <t>通信设备</t>
    </r>
  </si>
  <si>
    <r>
      <rPr>
        <sz val="12"/>
        <color indexed="8"/>
        <rFont val="Times New Roman"/>
        <family val="1"/>
      </rPr>
      <t>8.</t>
    </r>
    <r>
      <rPr>
        <sz val="12"/>
        <color indexed="8"/>
        <rFont val="宋体"/>
        <family val="3"/>
        <charset val="134"/>
      </rPr>
      <t>广播、电视、电影设备</t>
    </r>
  </si>
  <si>
    <r>
      <rPr>
        <sz val="12"/>
        <color indexed="8"/>
        <rFont val="Times New Roman"/>
        <family val="1"/>
      </rPr>
      <t>9.</t>
    </r>
    <r>
      <rPr>
        <sz val="12"/>
        <color indexed="8"/>
        <rFont val="宋体"/>
        <family val="3"/>
        <charset val="134"/>
      </rPr>
      <t>仪器仪表</t>
    </r>
  </si>
  <si>
    <r>
      <rPr>
        <sz val="12"/>
        <color indexed="8"/>
        <rFont val="Times New Roman"/>
        <family val="1"/>
      </rPr>
      <t>10.</t>
    </r>
    <r>
      <rPr>
        <sz val="12"/>
        <color indexed="8"/>
        <rFont val="宋体"/>
        <family val="3"/>
        <charset val="134"/>
      </rPr>
      <t>电子和通信测量设备、</t>
    </r>
  </si>
  <si>
    <r>
      <rPr>
        <sz val="12"/>
        <color indexed="8"/>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</si>
  <si>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</si>
  <si>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indexed="8"/>
        <rFont val="Times New Roman"/>
        <family val="1"/>
      </rPr>
      <t>1.</t>
    </r>
    <r>
      <rPr>
        <sz val="12"/>
        <color indexed="8"/>
        <rFont val="宋体"/>
        <family val="3"/>
        <charset val="134"/>
      </rPr>
      <t>专用仪器仪表</t>
    </r>
  </si>
  <si>
    <r>
      <rPr>
        <sz val="12"/>
        <color indexed="8"/>
        <rFont val="Times New Roman"/>
        <family val="1"/>
      </rPr>
      <t>2.</t>
    </r>
    <r>
      <rPr>
        <sz val="12"/>
        <color indexed="8"/>
        <rFont val="宋体"/>
        <family val="3"/>
        <charset val="134"/>
      </rPr>
      <t>文艺设备</t>
    </r>
  </si>
  <si>
    <r>
      <rPr>
        <sz val="12"/>
        <color indexed="8"/>
        <rFont val="Times New Roman"/>
        <family val="1"/>
      </rPr>
      <t>3.</t>
    </r>
    <r>
      <rPr>
        <sz val="12"/>
        <color indexed="8"/>
        <rFont val="宋体"/>
        <family val="3"/>
        <charset val="134"/>
      </rPr>
      <t>体育设备</t>
    </r>
  </si>
  <si>
    <r>
      <rPr>
        <sz val="12"/>
        <color indexed="8"/>
        <rFont val="Times New Roman"/>
        <family val="1"/>
      </rPr>
      <t>4.</t>
    </r>
    <r>
      <rPr>
        <sz val="12"/>
        <color indexed="8"/>
        <rFont val="宋体"/>
        <family val="3"/>
        <charset val="134"/>
      </rPr>
      <t>娱乐设备</t>
    </r>
  </si>
  <si>
    <r>
      <rPr>
        <sz val="12"/>
        <color indexed="8"/>
        <rFont val="Times New Roman"/>
        <family val="1"/>
      </rPr>
      <t>5.</t>
    </r>
    <r>
      <rPr>
        <sz val="12"/>
        <color indexed="8"/>
        <rFont val="宋体"/>
        <family val="3"/>
        <charset val="134"/>
      </rPr>
      <t>公安专用设备</t>
    </r>
  </si>
  <si>
    <r>
      <rPr>
        <sz val="12"/>
        <color indexed="8"/>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</si>
  <si>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</si>
  <si>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indexed="8"/>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</si>
  <si>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</si>
  <si>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indexed="8"/>
        <rFont val="Times New Roman"/>
        <family val="1"/>
      </rPr>
      <t>2.</t>
    </r>
    <r>
      <rPr>
        <sz val="12"/>
        <color indexed="8"/>
        <rFont val="宋体"/>
        <family val="3"/>
        <charset val="134"/>
      </rPr>
      <t>用具和装具</t>
    </r>
  </si>
  <si>
    <t>承 诺 书</t>
  </si>
  <si>
    <r>
      <rPr>
        <sz val="15"/>
        <color indexed="8"/>
        <rFont val="Times New Roman"/>
        <family val="1"/>
      </rPr>
      <t xml:space="preserve">        </t>
    </r>
    <r>
      <rPr>
        <sz val="15"/>
        <color indexed="8"/>
        <rFont val="宋体"/>
        <family val="3"/>
        <charset val="134"/>
      </rPr>
      <t>根据《政府制定价格成本监审办法》（国家发展和改革委员会第</t>
    </r>
    <r>
      <rPr>
        <sz val="15"/>
        <color indexed="8"/>
        <rFont val="Times New Roman"/>
        <family val="1"/>
      </rPr>
      <t>8</t>
    </r>
    <r>
      <rPr>
        <sz val="15"/>
        <color indexed="8"/>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</si>
  <si>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</si>
  <si>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</si>
  <si>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indexed="8"/>
        <rFont val="Times New Roman"/>
        <family val="1"/>
      </rPr>
      <t xml:space="preserve">                                                    </t>
    </r>
    <r>
      <rPr>
        <sz val="15"/>
        <color indexed="8"/>
        <rFont val="宋体"/>
        <family val="3"/>
        <charset val="134"/>
      </rPr>
      <t>财务负责人员（签字）：</t>
    </r>
  </si>
  <si>
    <t xml:space="preserve">                              法人代表（签字）：</t>
  </si>
  <si>
    <r>
      <rPr>
        <sz val="15"/>
        <color indexed="8"/>
        <rFont val="Times New Roman"/>
        <family val="1"/>
      </rPr>
      <t xml:space="preserve">                                   </t>
    </r>
    <r>
      <rPr>
        <sz val="15"/>
        <color indexed="8"/>
        <rFont val="宋体"/>
        <family val="3"/>
        <charset val="134"/>
      </rPr>
      <t>年</t>
    </r>
    <r>
      <rPr>
        <sz val="15"/>
        <color indexed="8"/>
        <rFont val="Times New Roman"/>
        <family val="1"/>
      </rPr>
      <t xml:space="preserve">     </t>
    </r>
    <r>
      <rPr>
        <sz val="15"/>
        <color indexed="8"/>
        <rFont val="宋体"/>
        <family val="3"/>
        <charset val="134"/>
      </rPr>
      <t>月</t>
    </r>
    <r>
      <rPr>
        <sz val="16"/>
        <color indexed="8"/>
        <rFont val="Times New Roman"/>
        <family val="1"/>
      </rPr>
      <t xml:space="preserve">     </t>
    </r>
    <r>
      <rPr>
        <sz val="16"/>
        <color indexed="8"/>
        <rFont val="宋体"/>
        <family val="3"/>
        <charset val="134"/>
      </rPr>
      <t>日</t>
    </r>
  </si>
  <si>
    <r>
      <t>2019</t>
    </r>
    <r>
      <rPr>
        <b/>
        <sz val="12"/>
        <color indexed="8"/>
        <rFont val="宋体"/>
        <family val="3"/>
        <charset val="134"/>
      </rPr>
      <t>年</t>
    </r>
    <phoneticPr fontId="27" type="noConversion"/>
  </si>
  <si>
    <r>
      <t>2020</t>
    </r>
    <r>
      <rPr>
        <b/>
        <sz val="12"/>
        <rFont val="宋体"/>
        <family val="3"/>
        <charset val="134"/>
      </rPr>
      <t>年</t>
    </r>
    <phoneticPr fontId="27" type="noConversion"/>
  </si>
  <si>
    <r>
      <t>2021</t>
    </r>
    <r>
      <rPr>
        <b/>
        <sz val="12"/>
        <rFont val="宋体"/>
        <family val="3"/>
        <charset val="134"/>
      </rPr>
      <t>年</t>
    </r>
    <phoneticPr fontId="27" type="noConversion"/>
  </si>
  <si>
    <t>2019年</t>
    <phoneticPr fontId="27" type="noConversion"/>
  </si>
  <si>
    <t>2020年</t>
    <phoneticPr fontId="27" type="noConversion"/>
  </si>
  <si>
    <t>2021年</t>
    <phoneticPr fontId="27" type="noConversion"/>
  </si>
  <si>
    <t>学校学生人数核定表</t>
    <phoneticPr fontId="27" type="noConversion"/>
  </si>
  <si>
    <t>学校2019年教职工人数核定表</t>
    <phoneticPr fontId="27" type="noConversion"/>
  </si>
  <si>
    <t>学校2021年教职工人数核定表</t>
    <phoneticPr fontId="27" type="noConversion"/>
  </si>
  <si>
    <t>祁阳市羊角塘镇狮城天天乐小学</t>
    <phoneticPr fontId="27" type="noConversion"/>
  </si>
  <si>
    <t>陈文英</t>
    <phoneticPr fontId="27" type="noConversion"/>
  </si>
  <si>
    <t>唐千红</t>
    <phoneticPr fontId="27" type="noConversion"/>
  </si>
  <si>
    <t>祁阳市羊角塘镇狮城村4组</t>
    <phoneticPr fontId="27" type="noConversion"/>
  </si>
  <si>
    <r>
      <rPr>
        <b/>
        <sz val="14"/>
        <color indexed="8"/>
        <rFont val="宋体"/>
        <family val="3"/>
        <charset val="134"/>
      </rPr>
      <t>项</t>
    </r>
    <r>
      <rPr>
        <b/>
        <sz val="14"/>
        <color indexed="8"/>
        <rFont val="Times New Roman"/>
        <family val="1"/>
      </rPr>
      <t xml:space="preserve"> </t>
    </r>
    <r>
      <rPr>
        <b/>
        <sz val="14"/>
        <color indexed="8"/>
        <rFont val="宋体"/>
        <family val="3"/>
        <charset val="134"/>
      </rPr>
      <t>目</t>
    </r>
  </si>
  <si>
    <r>
      <rPr>
        <b/>
        <sz val="14"/>
        <rFont val="宋体"/>
        <family val="3"/>
        <charset val="134"/>
      </rPr>
      <t>原值</t>
    </r>
  </si>
  <si>
    <r>
      <rPr>
        <b/>
        <sz val="14"/>
        <rFont val="宋体"/>
        <family val="3"/>
        <charset val="134"/>
      </rPr>
      <t>折旧年限</t>
    </r>
  </si>
  <si>
    <r>
      <rPr>
        <b/>
        <sz val="14"/>
        <rFont val="宋体"/>
        <family val="3"/>
        <charset val="134"/>
      </rPr>
      <t>残值率</t>
    </r>
  </si>
  <si>
    <r>
      <rPr>
        <b/>
        <sz val="14"/>
        <rFont val="宋体"/>
        <family val="3"/>
        <charset val="134"/>
      </rPr>
      <t>年折旧额</t>
    </r>
  </si>
  <si>
    <r>
      <t xml:space="preserve">        5.</t>
    </r>
    <r>
      <rPr>
        <sz val="12"/>
        <color indexed="8"/>
        <rFont val="宋体"/>
        <family val="3"/>
        <charset val="134"/>
      </rPr>
      <t>其他固定资产</t>
    </r>
    <phoneticPr fontId="27" type="noConversion"/>
  </si>
  <si>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</si>
  <si>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</si>
  <si>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</si>
  <si>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</si>
  <si>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</si>
  <si>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</si>
  <si>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</si>
  <si>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</si>
  <si>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</si>
  <si>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</si>
  <si>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</si>
  <si>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</si>
  <si>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</si>
  <si>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</si>
  <si>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</si>
  <si>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</si>
  <si>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</si>
  <si>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2.</t>
    </r>
    <r>
      <rPr>
        <sz val="10"/>
        <color indexed="8"/>
        <rFont val="宋体"/>
        <family val="3"/>
        <charset val="134"/>
      </rPr>
      <t>印刷费</t>
    </r>
  </si>
  <si>
    <r>
      <t xml:space="preserve">    3.</t>
    </r>
    <r>
      <rPr>
        <sz val="10"/>
        <color indexed="8"/>
        <rFont val="宋体"/>
        <family val="3"/>
        <charset val="134"/>
      </rPr>
      <t>咨询费</t>
    </r>
    <phoneticPr fontId="27" type="noConversion"/>
  </si>
  <si>
    <r>
      <t xml:space="preserve">    4.</t>
    </r>
    <r>
      <rPr>
        <sz val="10"/>
        <color indexed="8"/>
        <rFont val="宋体"/>
        <family val="3"/>
        <charset val="134"/>
      </rPr>
      <t>手续费</t>
    </r>
    <phoneticPr fontId="27" type="noConversion"/>
  </si>
  <si>
    <r>
      <t xml:space="preserve">    5.</t>
    </r>
    <r>
      <rPr>
        <sz val="10"/>
        <color indexed="8"/>
        <rFont val="宋体"/>
        <family val="3"/>
        <charset val="134"/>
      </rPr>
      <t>水费</t>
    </r>
  </si>
  <si>
    <r>
      <t xml:space="preserve">    6.</t>
    </r>
    <r>
      <rPr>
        <sz val="10"/>
        <color indexed="8"/>
        <rFont val="宋体"/>
        <family val="3"/>
        <charset val="134"/>
      </rPr>
      <t>电费</t>
    </r>
  </si>
  <si>
    <r>
      <t xml:space="preserve">    7.</t>
    </r>
    <r>
      <rPr>
        <sz val="10"/>
        <color indexed="8"/>
        <rFont val="宋体"/>
        <family val="3"/>
        <charset val="134"/>
      </rPr>
      <t>邮电费</t>
    </r>
    <phoneticPr fontId="27" type="noConversion"/>
  </si>
  <si>
    <r>
      <t xml:space="preserve">    8.</t>
    </r>
    <r>
      <rPr>
        <sz val="10"/>
        <color indexed="8"/>
        <rFont val="宋体"/>
        <family val="3"/>
        <charset val="134"/>
      </rPr>
      <t>物业管理费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</si>
  <si>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</si>
  <si>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</si>
  <si>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</si>
  <si>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</si>
  <si>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13.</t>
    </r>
    <r>
      <rPr>
        <sz val="10"/>
        <color indexed="8"/>
        <rFont val="宋体"/>
        <family val="3"/>
        <charset val="134"/>
      </rPr>
      <t>会议费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</si>
  <si>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</si>
  <si>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</si>
  <si>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phoneticPr fontId="27" type="noConversion"/>
  </si>
  <si>
    <r>
      <t xml:space="preserve">    17.</t>
    </r>
    <r>
      <rPr>
        <sz val="10"/>
        <color indexed="8"/>
        <rFont val="宋体"/>
        <family val="3"/>
        <charset val="134"/>
      </rPr>
      <t>劳务费</t>
    </r>
  </si>
  <si>
    <r>
      <t xml:space="preserve">    18.</t>
    </r>
    <r>
      <rPr>
        <sz val="10"/>
        <color indexed="8"/>
        <rFont val="宋体"/>
        <family val="3"/>
        <charset val="134"/>
      </rPr>
      <t>委托业务费</t>
    </r>
  </si>
  <si>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</si>
  <si>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</si>
  <si>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</si>
  <si>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</si>
  <si>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</si>
  <si>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</si>
  <si>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rPr>
        <b/>
        <sz val="10"/>
        <color indexed="8"/>
        <rFont val="宋体"/>
        <family val="3"/>
        <charset val="134"/>
      </rPr>
      <t>三、对个人和家庭的补助</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</si>
  <si>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</si>
  <si>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</si>
  <si>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</si>
  <si>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</si>
  <si>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</si>
  <si>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</si>
  <si>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</si>
  <si>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</si>
  <si>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</si>
  <si>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</si>
  <si>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</si>
  <si>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</si>
  <si>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</si>
  <si>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</si>
  <si>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</si>
  <si>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</si>
  <si>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手续费（还借款）</t>
    </r>
    <phoneticPr fontId="27" type="noConversion"/>
  </si>
  <si>
    <r>
      <rPr>
        <b/>
        <sz val="10"/>
        <rFont val="宋体"/>
        <family val="3"/>
        <charset val="134"/>
      </rPr>
      <t>七、学校总支出</t>
    </r>
  </si>
  <si>
    <t>学校2020年教职工人数核定表</t>
    <phoneticPr fontId="27" type="noConversion"/>
  </si>
  <si>
    <r>
      <rPr>
        <b/>
        <sz val="10"/>
        <color indexed="8"/>
        <rFont val="宋体"/>
        <family val="3"/>
        <charset val="134"/>
      </rPr>
      <t>项目</t>
    </r>
  </si>
  <si>
    <r>
      <rPr>
        <b/>
        <sz val="10"/>
        <color indexed="8"/>
        <rFont val="宋体"/>
        <family val="3"/>
        <charset val="134"/>
      </rPr>
      <t>上半年人数</t>
    </r>
  </si>
  <si>
    <r>
      <rPr>
        <b/>
        <sz val="10"/>
        <color indexed="8"/>
        <rFont val="宋体"/>
        <family val="3"/>
        <charset val="134"/>
      </rPr>
      <t>下半年人数</t>
    </r>
  </si>
  <si>
    <r>
      <rPr>
        <b/>
        <sz val="10"/>
        <color indexed="8"/>
        <rFont val="宋体"/>
        <family val="3"/>
        <charset val="134"/>
      </rPr>
      <t>核算数</t>
    </r>
  </si>
  <si>
    <r>
      <rPr>
        <b/>
        <sz val="10"/>
        <color indexed="8"/>
        <rFont val="宋体"/>
        <family val="3"/>
        <charset val="134"/>
      </rPr>
      <t>限额数</t>
    </r>
  </si>
  <si>
    <r>
      <rPr>
        <b/>
        <sz val="10"/>
        <color indexed="8"/>
        <rFont val="宋体"/>
        <family val="3"/>
        <charset val="134"/>
      </rPr>
      <t>核定数</t>
    </r>
  </si>
  <si>
    <r>
      <rPr>
        <b/>
        <sz val="10"/>
        <color indexed="8"/>
        <rFont val="宋体"/>
        <family val="3"/>
        <charset val="134"/>
      </rPr>
      <t>核减数</t>
    </r>
  </si>
  <si>
    <r>
      <rPr>
        <b/>
        <sz val="10"/>
        <color indexed="8"/>
        <rFont val="宋体"/>
        <family val="3"/>
        <charset val="134"/>
      </rPr>
      <t>教职工人数</t>
    </r>
  </si>
  <si>
    <r>
      <t>1</t>
    </r>
    <r>
      <rPr>
        <sz val="10"/>
        <rFont val="宋体"/>
        <family val="3"/>
        <charset val="134"/>
      </rPr>
      <t>、教学人员</t>
    </r>
  </si>
  <si>
    <r>
      <t xml:space="preserve">             </t>
    </r>
    <r>
      <rPr>
        <sz val="10"/>
        <color indexed="8"/>
        <rFont val="宋体"/>
        <family val="3"/>
        <charset val="134"/>
      </rPr>
      <t>小学部</t>
    </r>
  </si>
  <si>
    <r>
      <t xml:space="preserve">            </t>
    </r>
    <r>
      <rPr>
        <sz val="10"/>
        <color indexed="8"/>
        <rFont val="宋体"/>
        <family val="3"/>
        <charset val="134"/>
      </rPr>
      <t>初中部</t>
    </r>
  </si>
  <si>
    <r>
      <t xml:space="preserve">            </t>
    </r>
    <r>
      <rPr>
        <sz val="10"/>
        <color indexed="8"/>
        <rFont val="宋体"/>
        <family val="3"/>
        <charset val="134"/>
      </rPr>
      <t>高中部</t>
    </r>
  </si>
  <si>
    <r>
      <t>2</t>
    </r>
    <r>
      <rPr>
        <sz val="10"/>
        <rFont val="宋体"/>
        <family val="3"/>
        <charset val="134"/>
      </rPr>
      <t>、教学辅助人员</t>
    </r>
  </si>
  <si>
    <r>
      <t>3</t>
    </r>
    <r>
      <rPr>
        <sz val="10"/>
        <rFont val="宋体"/>
        <family val="3"/>
        <charset val="134"/>
      </rPr>
      <t>、行政管理人员</t>
    </r>
  </si>
  <si>
    <r>
      <t>4</t>
    </r>
    <r>
      <rPr>
        <sz val="10"/>
        <rFont val="宋体"/>
        <family val="3"/>
        <charset val="134"/>
      </rPr>
      <t>、后勤工作人员</t>
    </r>
  </si>
  <si>
    <r>
      <t>5</t>
    </r>
    <r>
      <rPr>
        <sz val="10"/>
        <rFont val="宋体"/>
        <family val="3"/>
        <charset val="134"/>
      </rPr>
      <t>、生活辅导人员</t>
    </r>
  </si>
  <si>
    <r>
      <rPr>
        <sz val="10"/>
        <rFont val="宋体"/>
        <family val="3"/>
        <charset val="134"/>
      </rPr>
      <t>（二）其他人员</t>
    </r>
  </si>
  <si>
    <r>
      <t xml:space="preserve">    1</t>
    </r>
    <r>
      <rPr>
        <sz val="10"/>
        <rFont val="宋体"/>
        <family val="3"/>
        <charset val="134"/>
      </rPr>
      <t>、短期聘用人员</t>
    </r>
  </si>
  <si>
    <r>
      <t xml:space="preserve">    2</t>
    </r>
    <r>
      <rPr>
        <sz val="10"/>
        <rFont val="宋体"/>
        <family val="3"/>
        <charset val="134"/>
      </rPr>
      <t>、离退休人员</t>
    </r>
  </si>
  <si>
    <r>
      <t xml:space="preserve">    3</t>
    </r>
    <r>
      <rPr>
        <sz val="10"/>
        <rFont val="宋体"/>
        <family val="3"/>
        <charset val="134"/>
      </rPr>
      <t>、劳务派遣人员</t>
    </r>
  </si>
  <si>
    <r>
      <t xml:space="preserve">    4</t>
    </r>
    <r>
      <rPr>
        <sz val="10"/>
        <rFont val="宋体"/>
        <family val="3"/>
        <charset val="134"/>
      </rPr>
      <t>、其他临时人员</t>
    </r>
  </si>
  <si>
    <r>
      <t>2019</t>
    </r>
    <r>
      <rPr>
        <b/>
        <sz val="10"/>
        <color indexed="8"/>
        <rFont val="宋体"/>
        <family val="3"/>
        <charset val="134"/>
      </rPr>
      <t>年上报数</t>
    </r>
  </si>
  <si>
    <r>
      <rPr>
        <b/>
        <sz val="10"/>
        <color indexed="8"/>
        <rFont val="宋体"/>
        <family val="3"/>
        <charset val="134"/>
      </rPr>
      <t>最高限额</t>
    </r>
  </si>
  <si>
    <r>
      <t>2019</t>
    </r>
    <r>
      <rPr>
        <b/>
        <sz val="10"/>
        <color indexed="8"/>
        <rFont val="宋体"/>
        <family val="3"/>
        <charset val="134"/>
      </rPr>
      <t>年核减数</t>
    </r>
  </si>
  <si>
    <r>
      <rPr>
        <b/>
        <sz val="10"/>
        <color indexed="8"/>
        <rFont val="宋体"/>
        <family val="3"/>
        <charset val="134"/>
      </rPr>
      <t>最低限额</t>
    </r>
  </si>
  <si>
    <r>
      <rPr>
        <sz val="10"/>
        <rFont val="宋体"/>
        <family val="3"/>
        <charset val="134"/>
      </rPr>
      <t>职工薪酬</t>
    </r>
  </si>
  <si>
    <r>
      <rPr>
        <sz val="10"/>
        <rFont val="宋体"/>
        <family val="3"/>
        <charset val="134"/>
      </rPr>
      <t>职工福利费</t>
    </r>
  </si>
  <si>
    <r>
      <t>社会保障费</t>
    </r>
    <r>
      <rPr>
        <sz val="10"/>
        <rFont val="Times New Roman"/>
        <family val="1"/>
      </rPr>
      <t>(</t>
    </r>
    <r>
      <rPr>
        <sz val="10"/>
        <rFont val="宋体"/>
        <family val="3"/>
        <charset val="134"/>
      </rPr>
      <t>五险</t>
    </r>
    <r>
      <rPr>
        <sz val="10"/>
        <rFont val="Times New Roman"/>
        <family val="1"/>
      </rPr>
      <t>)</t>
    </r>
  </si>
  <si>
    <r>
      <rPr>
        <sz val="10"/>
        <rFont val="宋体"/>
        <family val="3"/>
        <charset val="134"/>
      </rPr>
      <t>企业年金</t>
    </r>
  </si>
  <si>
    <r>
      <rPr>
        <sz val="10"/>
        <rFont val="宋体"/>
        <family val="3"/>
        <charset val="134"/>
      </rPr>
      <t>住房公积金</t>
    </r>
  </si>
  <si>
    <r>
      <rPr>
        <sz val="10"/>
        <rFont val="宋体"/>
        <family val="3"/>
        <charset val="134"/>
      </rPr>
      <t>工会经费</t>
    </r>
  </si>
  <si>
    <r>
      <rPr>
        <sz val="10"/>
        <rFont val="宋体"/>
        <family val="3"/>
        <charset val="134"/>
      </rPr>
      <t>职工教育经费</t>
    </r>
  </si>
  <si>
    <r>
      <t>2020</t>
    </r>
    <r>
      <rPr>
        <b/>
        <sz val="10"/>
        <color indexed="8"/>
        <rFont val="宋体"/>
        <family val="3"/>
        <charset val="134"/>
      </rPr>
      <t>年上报数</t>
    </r>
  </si>
  <si>
    <r>
      <t>2020</t>
    </r>
    <r>
      <rPr>
        <b/>
        <sz val="10"/>
        <color indexed="8"/>
        <rFont val="宋体"/>
        <family val="3"/>
        <charset val="134"/>
      </rPr>
      <t>年核减数</t>
    </r>
  </si>
  <si>
    <r>
      <t>2021</t>
    </r>
    <r>
      <rPr>
        <b/>
        <sz val="10"/>
        <color indexed="8"/>
        <rFont val="宋体"/>
        <family val="3"/>
        <charset val="134"/>
      </rPr>
      <t>年上报数</t>
    </r>
  </si>
  <si>
    <r>
      <t>2021</t>
    </r>
    <r>
      <rPr>
        <b/>
        <sz val="10"/>
        <color indexed="8"/>
        <rFont val="宋体"/>
        <family val="3"/>
        <charset val="134"/>
      </rPr>
      <t>年核减数</t>
    </r>
  </si>
</sst>
</file>

<file path=xl/styles.xml><?xml version="1.0" encoding="utf-8"?>
<styleSheet xmlns="http://schemas.openxmlformats.org/spreadsheetml/2006/main">
  <numFmts count="5">
    <numFmt numFmtId="43" formatCode="_ * #,##0.00_ ;_ * \-#,##0.00_ ;_ * &quot;-&quot;??_ ;_ @_ "/>
    <numFmt numFmtId="176" formatCode="#,##0.00_ "/>
    <numFmt numFmtId="177" formatCode="0_ "/>
    <numFmt numFmtId="178" formatCode="#,##0.00_);[Red]\(#,##0.00\)"/>
    <numFmt numFmtId="179" formatCode="0.00_ "/>
  </numFmts>
  <fonts count="42">
    <font>
      <sz val="11"/>
      <color theme="1"/>
      <name val="宋体"/>
      <charset val="134"/>
      <scheme val="minor"/>
    </font>
    <font>
      <b/>
      <sz val="26"/>
      <color indexed="8"/>
      <name val="方正黑体_GBK"/>
      <charset val="134"/>
    </font>
    <font>
      <sz val="15"/>
      <color indexed="8"/>
      <name val="宋体"/>
      <family val="3"/>
      <charset val="134"/>
    </font>
    <font>
      <sz val="15"/>
      <color indexed="8"/>
      <name val="Calibri"/>
      <family val="2"/>
    </font>
    <font>
      <sz val="15"/>
      <color indexed="8"/>
      <name val="Times New Roman"/>
      <family val="1"/>
    </font>
    <font>
      <b/>
      <sz val="12"/>
      <color indexed="8"/>
      <name val="Times New Roman"/>
      <family val="1"/>
    </font>
    <font>
      <b/>
      <sz val="12"/>
      <name val="Times New Roman"/>
      <family val="1"/>
    </font>
    <font>
      <sz val="12"/>
      <name val="Times New Roman"/>
      <family val="1"/>
    </font>
    <font>
      <sz val="12"/>
      <color indexed="8"/>
      <name val="Times New Roman"/>
      <family val="1"/>
    </font>
    <font>
      <b/>
      <sz val="20"/>
      <name val="方正小标宋简体"/>
      <family val="4"/>
      <charset val="134"/>
    </font>
    <font>
      <sz val="12"/>
      <name val="宋体"/>
      <family val="3"/>
      <charset val="134"/>
    </font>
    <font>
      <b/>
      <sz val="12"/>
      <color indexed="8"/>
      <name val="Times New Roman"/>
      <family val="1"/>
    </font>
    <font>
      <b/>
      <sz val="12"/>
      <name val="宋体"/>
      <family val="3"/>
      <charset val="134"/>
    </font>
    <font>
      <sz val="12"/>
      <color indexed="8"/>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indexed="8"/>
      <name val="宋体"/>
      <family val="3"/>
      <charset val="134"/>
    </font>
    <font>
      <sz val="16"/>
      <color indexed="8"/>
      <name val="方正楷体简体"/>
      <charset val="134"/>
    </font>
    <font>
      <sz val="12"/>
      <name val="Calibri"/>
      <family val="2"/>
    </font>
    <font>
      <sz val="16"/>
      <color indexed="8"/>
      <name val="Times New Roman"/>
      <family val="1"/>
    </font>
    <font>
      <sz val="16"/>
      <color indexed="8"/>
      <name val="宋体"/>
      <family val="3"/>
      <charset val="134"/>
    </font>
    <font>
      <b/>
      <sz val="12"/>
      <color indexed="8"/>
      <name val="宋体"/>
      <family val="3"/>
      <charset val="134"/>
    </font>
    <font>
      <sz val="16"/>
      <name val="宋体"/>
      <family val="3"/>
      <charset val="134"/>
    </font>
    <font>
      <sz val="9"/>
      <name val="宋体"/>
      <family val="3"/>
      <charset val="134"/>
    </font>
    <font>
      <b/>
      <sz val="14"/>
      <color indexed="8"/>
      <name val="Times New Roman"/>
      <family val="1"/>
    </font>
    <font>
      <b/>
      <sz val="14"/>
      <color indexed="8"/>
      <name val="宋体"/>
      <family val="3"/>
      <charset val="134"/>
    </font>
    <font>
      <b/>
      <sz val="14"/>
      <name val="Times New Roman"/>
      <family val="1"/>
    </font>
    <font>
      <b/>
      <sz val="14"/>
      <name val="宋体"/>
      <family val="3"/>
      <charset val="134"/>
    </font>
    <font>
      <b/>
      <sz val="10"/>
      <name val="宋体"/>
      <family val="3"/>
      <charset val="134"/>
    </font>
    <font>
      <sz val="10"/>
      <name val="宋体"/>
      <family val="3"/>
      <charset val="134"/>
    </font>
    <font>
      <sz val="10"/>
      <color theme="1"/>
      <name val="宋体"/>
      <family val="3"/>
      <charset val="134"/>
      <scheme val="minor"/>
    </font>
    <font>
      <sz val="10"/>
      <color indexed="8"/>
      <name val="Times New Roman"/>
      <family val="1"/>
    </font>
    <font>
      <sz val="10"/>
      <color indexed="8"/>
      <name val="宋体"/>
      <family val="3"/>
      <charset val="134"/>
    </font>
    <font>
      <b/>
      <sz val="10"/>
      <color indexed="8"/>
      <name val="Times New Roman"/>
      <family val="1"/>
    </font>
    <font>
      <b/>
      <sz val="10"/>
      <color indexed="8"/>
      <name val="宋体"/>
      <family val="3"/>
      <charset val="134"/>
    </font>
    <font>
      <b/>
      <sz val="16"/>
      <name val="方正小标宋简体"/>
      <family val="4"/>
      <charset val="134"/>
    </font>
    <font>
      <b/>
      <sz val="18"/>
      <name val="方正小标宋简体"/>
      <family val="4"/>
      <charset val="134"/>
    </font>
    <font>
      <b/>
      <sz val="18"/>
      <color indexed="8"/>
      <name val="方正小标宋简体"/>
      <family val="4"/>
      <charset val="13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indexed="8"/>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15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0" fillId="0" borderId="0" xfId="0" applyAlignment="1">
      <alignment horizontal="center" vertical="center"/>
    </xf>
    <xf numFmtId="0" fontId="6" fillId="0" borderId="1" xfId="2" applyFont="1" applyFill="1" applyBorder="1" applyAlignment="1" applyProtection="1">
      <alignment vertical="center" wrapText="1"/>
    </xf>
    <xf numFmtId="0" fontId="7" fillId="0" borderId="1" xfId="2" applyFont="1" applyBorder="1" applyAlignment="1">
      <alignment horizontal="center" vertical="center" wrapText="1"/>
    </xf>
    <xf numFmtId="0" fontId="6" fillId="0" borderId="1" xfId="2" applyFont="1" applyFill="1" applyBorder="1" applyAlignment="1" applyProtection="1">
      <alignment horizontal="left" vertical="center" wrapText="1"/>
    </xf>
    <xf numFmtId="9" fontId="7" fillId="0" borderId="1" xfId="2" applyNumberFormat="1" applyFont="1" applyBorder="1" applyAlignment="1">
      <alignment horizontal="center" vertical="center" wrapText="1"/>
    </xf>
    <xf numFmtId="0" fontId="8" fillId="0" borderId="1" xfId="2" applyFont="1" applyBorder="1" applyAlignment="1">
      <alignment horizontal="justify" vertical="center" wrapText="1"/>
    </xf>
    <xf numFmtId="0" fontId="5" fillId="0" borderId="1" xfId="2" applyFont="1" applyBorder="1" applyAlignment="1">
      <alignment horizontal="justify" vertical="center" wrapText="1"/>
    </xf>
    <xf numFmtId="0" fontId="10" fillId="0" borderId="0" xfId="1" applyFont="1" applyFill="1" applyBorder="1" applyAlignment="1"/>
    <xf numFmtId="0" fontId="11" fillId="0" borderId="1" xfId="2" applyFont="1" applyFill="1" applyBorder="1" applyAlignment="1">
      <alignment horizontal="center" vertical="center"/>
    </xf>
    <xf numFmtId="0" fontId="7" fillId="0" borderId="1" xfId="2" applyFont="1" applyBorder="1">
      <alignment vertical="center"/>
    </xf>
    <xf numFmtId="0" fontId="11" fillId="0" borderId="1" xfId="1" applyFont="1" applyFill="1" applyBorder="1" applyAlignment="1">
      <alignment horizontal="center" vertical="center" wrapText="1"/>
    </xf>
    <xf numFmtId="0" fontId="7" fillId="0" borderId="1" xfId="1" applyFont="1" applyBorder="1" applyAlignment="1">
      <alignment horizontal="center" vertical="center"/>
    </xf>
    <xf numFmtId="177" fontId="7" fillId="0" borderId="1" xfId="1" applyNumberFormat="1" applyFont="1" applyBorder="1" applyAlignment="1">
      <alignment horizontal="center" vertical="center"/>
    </xf>
    <xf numFmtId="0" fontId="7" fillId="0" borderId="1" xfId="2" applyFont="1" applyFill="1" applyBorder="1" applyAlignment="1" applyProtection="1">
      <alignment horizontal="left" vertical="center" indent="2"/>
    </xf>
    <xf numFmtId="0" fontId="7" fillId="0" borderId="0" xfId="1" applyFont="1">
      <alignment vertical="center"/>
    </xf>
    <xf numFmtId="0" fontId="14" fillId="0" borderId="0" xfId="1" applyFont="1" applyFill="1" applyAlignment="1" applyProtection="1">
      <alignment vertical="center" wrapText="1"/>
    </xf>
    <xf numFmtId="0" fontId="10" fillId="0" borderId="0" xfId="1">
      <alignment vertical="center"/>
    </xf>
    <xf numFmtId="0" fontId="12" fillId="0" borderId="4"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12" fillId="0" borderId="4"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xf>
    <xf numFmtId="0" fontId="7" fillId="0" borderId="4" xfId="1" applyFont="1" applyFill="1" applyBorder="1" applyAlignment="1" applyProtection="1">
      <alignment vertical="center"/>
    </xf>
    <xf numFmtId="177" fontId="7" fillId="0" borderId="1" xfId="1" applyNumberFormat="1" applyFont="1" applyFill="1" applyBorder="1" applyAlignment="1" applyProtection="1">
      <alignment horizontal="center" vertical="center" wrapText="1"/>
    </xf>
    <xf numFmtId="0" fontId="12" fillId="0" borderId="4" xfId="1" applyFont="1" applyFill="1" applyBorder="1" applyAlignment="1" applyProtection="1">
      <alignment vertical="center"/>
    </xf>
    <xf numFmtId="10" fontId="7" fillId="0" borderId="1" xfId="1" applyNumberFormat="1" applyFont="1" applyFill="1" applyBorder="1" applyAlignment="1" applyProtection="1">
      <alignment horizontal="center" vertical="center" wrapText="1"/>
    </xf>
    <xf numFmtId="0" fontId="10" fillId="0" borderId="4" xfId="1" applyFont="1" applyFill="1" applyBorder="1" applyAlignment="1" applyProtection="1">
      <alignment vertical="center"/>
    </xf>
    <xf numFmtId="176" fontId="7" fillId="0" borderId="1" xfId="1"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right" vertical="center" wrapText="1"/>
    </xf>
    <xf numFmtId="178" fontId="7" fillId="0" borderId="1" xfId="1" applyNumberFormat="1" applyFont="1" applyFill="1" applyBorder="1" applyAlignment="1" applyProtection="1">
      <alignment horizontal="right" vertical="center" wrapText="1"/>
    </xf>
    <xf numFmtId="0" fontId="7" fillId="0" borderId="4" xfId="1" applyFont="1" applyFill="1" applyBorder="1" applyAlignment="1" applyProtection="1">
      <alignment horizontal="left" vertical="center"/>
    </xf>
    <xf numFmtId="176" fontId="7" fillId="0" borderId="1" xfId="1" applyNumberFormat="1" applyFont="1" applyFill="1" applyBorder="1" applyAlignment="1" applyProtection="1">
      <alignment horizontal="right" vertical="center" wrapText="1"/>
    </xf>
    <xf numFmtId="0" fontId="14" fillId="0" borderId="0" xfId="1" applyFont="1">
      <alignment vertical="center"/>
    </xf>
    <xf numFmtId="0" fontId="7" fillId="0" borderId="0" xfId="1" applyFont="1" applyAlignment="1">
      <alignment horizontal="center" vertical="center"/>
    </xf>
    <xf numFmtId="0" fontId="18" fillId="0" borderId="0" xfId="2" applyFont="1" applyFill="1" applyAlignment="1" applyProtection="1">
      <alignment vertical="center" wrapText="1"/>
    </xf>
    <xf numFmtId="0" fontId="10" fillId="0" borderId="0" xfId="2">
      <alignment vertical="center"/>
    </xf>
    <xf numFmtId="0" fontId="19" fillId="0" borderId="5" xfId="2" applyFont="1" applyFill="1" applyBorder="1" applyAlignment="1" applyProtection="1">
      <alignment vertical="center" wrapText="1"/>
    </xf>
    <xf numFmtId="0" fontId="19" fillId="0" borderId="5" xfId="2" applyFont="1" applyFill="1" applyBorder="1" applyAlignment="1" applyProtection="1">
      <alignment horizontal="right" vertical="center" wrapText="1"/>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vertical="center" wrapText="1"/>
    </xf>
    <xf numFmtId="178" fontId="10" fillId="0" borderId="1" xfId="2" applyNumberFormat="1" applyFont="1" applyFill="1" applyBorder="1" applyAlignment="1" applyProtection="1">
      <alignment horizontal="right" vertical="center" wrapText="1"/>
    </xf>
    <xf numFmtId="0" fontId="10" fillId="0" borderId="1" xfId="2" applyFont="1" applyFill="1" applyBorder="1" applyAlignment="1" applyProtection="1">
      <alignment horizontal="left" vertical="center" wrapText="1"/>
    </xf>
    <xf numFmtId="178" fontId="10" fillId="0" borderId="1" xfId="2" applyNumberFormat="1" applyFont="1" applyFill="1" applyBorder="1" applyAlignment="1" applyProtection="1">
      <alignment vertical="center" wrapText="1"/>
    </xf>
    <xf numFmtId="0" fontId="20" fillId="0" borderId="1" xfId="2" applyFont="1" applyFill="1" applyBorder="1" applyAlignment="1" applyProtection="1">
      <alignment horizontal="left" vertical="center" wrapText="1"/>
    </xf>
    <xf numFmtId="0" fontId="10" fillId="0" borderId="1" xfId="2" applyFont="1" applyFill="1" applyBorder="1" applyAlignment="1" applyProtection="1">
      <alignment vertical="center"/>
    </xf>
    <xf numFmtId="178" fontId="10" fillId="0" borderId="1" xfId="2" applyNumberFormat="1" applyFont="1" applyFill="1" applyBorder="1" applyAlignment="1" applyProtection="1">
      <alignment vertical="center"/>
    </xf>
    <xf numFmtId="0" fontId="12" fillId="0" borderId="1" xfId="2" applyFont="1" applyFill="1" applyBorder="1" applyAlignment="1" applyProtection="1">
      <alignment vertical="center"/>
    </xf>
    <xf numFmtId="0" fontId="10" fillId="0" borderId="1" xfId="2" applyFont="1" applyFill="1" applyBorder="1" applyAlignment="1" applyProtection="1">
      <alignment horizontal="right" vertical="center" wrapText="1"/>
    </xf>
    <xf numFmtId="0" fontId="10" fillId="0" borderId="1" xfId="2" applyFont="1" applyFill="1" applyBorder="1" applyAlignment="1" applyProtection="1">
      <alignment horizontal="left" vertical="center" indent="1"/>
    </xf>
    <xf numFmtId="0" fontId="14" fillId="0" borderId="0" xfId="2" applyFont="1">
      <alignment vertical="center"/>
    </xf>
    <xf numFmtId="0" fontId="17"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Border="1" applyAlignment="1">
      <alignment horizontal="center" vertical="center"/>
    </xf>
    <xf numFmtId="0" fontId="17" fillId="0" borderId="1" xfId="2" applyFont="1" applyFill="1" applyBorder="1" applyAlignment="1">
      <alignment horizontal="left" vertical="center" wrapText="1"/>
    </xf>
    <xf numFmtId="0" fontId="7" fillId="0" borderId="1" xfId="2" applyFont="1" applyBorder="1" applyAlignment="1">
      <alignment horizontal="center" vertical="center"/>
    </xf>
    <xf numFmtId="0" fontId="16" fillId="0" borderId="1"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177" fontId="7" fillId="0" borderId="1" xfId="2" applyNumberFormat="1" applyFont="1" applyBorder="1" applyAlignment="1">
      <alignment horizontal="center" vertical="center"/>
    </xf>
    <xf numFmtId="0" fontId="6" fillId="0" borderId="1" xfId="2" applyFont="1" applyBorder="1" applyAlignment="1">
      <alignment horizontal="left" vertical="center"/>
    </xf>
    <xf numFmtId="0" fontId="11" fillId="0" borderId="1" xfId="2" applyFont="1" applyFill="1" applyBorder="1" applyAlignment="1">
      <alignment horizontal="left" vertical="center"/>
    </xf>
    <xf numFmtId="0" fontId="7" fillId="0" borderId="1" xfId="2" applyFont="1" applyFill="1" applyBorder="1" applyAlignment="1" applyProtection="1">
      <alignment horizontal="left" vertical="center" indent="1"/>
    </xf>
    <xf numFmtId="0" fontId="7" fillId="0" borderId="1" xfId="2" applyFont="1" applyFill="1" applyBorder="1" applyAlignment="1" applyProtection="1">
      <alignment horizontal="center" vertical="center"/>
    </xf>
    <xf numFmtId="176" fontId="8" fillId="0" borderId="1" xfId="2" applyNumberFormat="1" applyFont="1" applyFill="1" applyBorder="1" applyAlignment="1">
      <alignment horizontal="left" vertical="center"/>
    </xf>
    <xf numFmtId="176" fontId="8" fillId="0" borderId="1" xfId="2" applyNumberFormat="1" applyFont="1" applyFill="1" applyBorder="1" applyAlignment="1">
      <alignment horizontal="center" vertical="center"/>
    </xf>
    <xf numFmtId="176" fontId="13" fillId="0" borderId="1" xfId="2" applyNumberFormat="1" applyFont="1" applyFill="1" applyBorder="1" applyAlignment="1">
      <alignment horizontal="left" vertical="center"/>
    </xf>
    <xf numFmtId="176" fontId="13" fillId="0" borderId="1" xfId="2" applyNumberFormat="1" applyFont="1" applyFill="1" applyBorder="1" applyAlignment="1">
      <alignment horizontal="center" vertical="center"/>
    </xf>
    <xf numFmtId="0" fontId="6" fillId="0" borderId="1" xfId="2" applyFont="1" applyFill="1" applyBorder="1" applyAlignment="1" applyProtection="1">
      <alignment horizontal="center" vertical="center" wrapText="1"/>
    </xf>
    <xf numFmtId="49" fontId="8" fillId="0" borderId="1" xfId="2" applyNumberFormat="1" applyFont="1" applyFill="1" applyBorder="1" applyAlignment="1" applyProtection="1">
      <alignment horizontal="left" vertical="center"/>
    </xf>
    <xf numFmtId="49" fontId="8" fillId="0" borderId="1" xfId="2" applyNumberFormat="1" applyFont="1" applyFill="1" applyBorder="1" applyAlignment="1" applyProtection="1">
      <alignment horizontal="center" vertical="center"/>
    </xf>
    <xf numFmtId="0" fontId="14" fillId="0" borderId="0" xfId="1" applyFont="1" applyBorder="1" applyAlignment="1">
      <alignment horizontal="justify" wrapText="1"/>
    </xf>
    <xf numFmtId="0" fontId="10" fillId="0" borderId="6" xfId="1" applyFont="1" applyBorder="1" applyAlignment="1">
      <alignment horizontal="justify" wrapText="1"/>
    </xf>
    <xf numFmtId="0" fontId="22" fillId="0" borderId="6" xfId="1" applyFont="1" applyBorder="1" applyAlignment="1">
      <alignment horizontal="justify" wrapText="1"/>
    </xf>
    <xf numFmtId="31" fontId="22" fillId="0" borderId="7" xfId="1" applyNumberFormat="1" applyFont="1" applyBorder="1" applyAlignment="1">
      <alignment horizontal="justify" wrapText="1"/>
    </xf>
    <xf numFmtId="0" fontId="7" fillId="0" borderId="0" xfId="2" applyFont="1" applyBorder="1">
      <alignment vertical="center"/>
    </xf>
    <xf numFmtId="43" fontId="0" fillId="0" borderId="1" xfId="0" applyNumberFormat="1" applyBorder="1">
      <alignment vertical="center"/>
    </xf>
    <xf numFmtId="179" fontId="7" fillId="0" borderId="1" xfId="2" applyNumberFormat="1" applyFont="1" applyBorder="1" applyAlignment="1">
      <alignment horizontal="center" vertical="center" wrapText="1"/>
    </xf>
    <xf numFmtId="0" fontId="13" fillId="0" borderId="1" xfId="2" applyFont="1" applyFill="1" applyBorder="1" applyAlignment="1">
      <alignment horizontal="justify" vertical="center" wrapText="1"/>
    </xf>
    <xf numFmtId="0" fontId="0" fillId="0" borderId="1" xfId="0" applyBorder="1" applyAlignment="1">
      <alignment horizontal="center" vertical="center"/>
    </xf>
    <xf numFmtId="0" fontId="9" fillId="0" borderId="0" xfId="1" applyFont="1" applyFill="1" applyAlignment="1" applyProtection="1">
      <alignment horizontal="center" vertical="center"/>
    </xf>
    <xf numFmtId="0" fontId="21" fillId="0" borderId="0" xfId="1" applyFont="1" applyAlignment="1">
      <alignment horizontal="center" vertical="center" wrapText="1"/>
    </xf>
    <xf numFmtId="0" fontId="9" fillId="0" borderId="0" xfId="2" applyFont="1" applyFill="1" applyAlignment="1" applyProtection="1">
      <alignment horizontal="center" vertical="center"/>
    </xf>
    <xf numFmtId="0" fontId="12" fillId="0" borderId="0" xfId="2" applyFont="1" applyFill="1" applyAlignment="1" applyProtection="1">
      <alignment horizontal="left" vertical="center"/>
    </xf>
    <xf numFmtId="0" fontId="6" fillId="0" borderId="0" xfId="2" applyFont="1" applyFill="1" applyAlignment="1" applyProtection="1">
      <alignment horizontal="left" vertical="center"/>
    </xf>
    <xf numFmtId="0" fontId="7" fillId="0" borderId="2" xfId="2" applyFont="1" applyBorder="1" applyAlignment="1">
      <alignment horizontal="left" vertical="center" wrapText="1"/>
    </xf>
    <xf numFmtId="0" fontId="7" fillId="0" borderId="8" xfId="2" applyFont="1" applyBorder="1" applyAlignment="1">
      <alignment horizontal="left" vertical="center" wrapText="1"/>
    </xf>
    <xf numFmtId="0" fontId="7" fillId="0" borderId="3" xfId="2" applyFont="1" applyBorder="1" applyAlignment="1">
      <alignment horizontal="left" vertical="center" wrapText="1"/>
    </xf>
    <xf numFmtId="0" fontId="7" fillId="0" borderId="1" xfId="2" applyFont="1" applyBorder="1" applyAlignment="1">
      <alignment horizontal="center" vertical="center" wrapText="1"/>
    </xf>
    <xf numFmtId="0" fontId="9" fillId="0" borderId="0" xfId="2" applyFont="1" applyFill="1" applyAlignment="1" applyProtection="1">
      <alignment horizontal="center" vertical="center" wrapText="1"/>
    </xf>
    <xf numFmtId="0" fontId="9" fillId="0" borderId="0" xfId="1" applyFont="1" applyAlignment="1">
      <alignment horizontal="center" vertical="center"/>
    </xf>
    <xf numFmtId="0" fontId="15" fillId="0" borderId="5" xfId="1" applyFont="1" applyFill="1" applyBorder="1" applyAlignment="1" applyProtection="1">
      <alignment horizontal="left" vertical="center" wrapText="1"/>
    </xf>
    <xf numFmtId="0" fontId="9" fillId="0" borderId="0" xfId="1" applyFont="1" applyFill="1" applyBorder="1" applyAlignment="1">
      <alignment horizontal="center" vertical="center"/>
    </xf>
    <xf numFmtId="178" fontId="6" fillId="0" borderId="4" xfId="1" applyNumberFormat="1" applyFont="1" applyFill="1" applyBorder="1" applyAlignment="1" applyProtection="1">
      <alignment horizontal="center" vertical="center" wrapText="1"/>
    </xf>
    <xf numFmtId="178" fontId="6" fillId="0" borderId="9" xfId="1" applyNumberFormat="1" applyFont="1" applyFill="1" applyBorder="1" applyAlignment="1" applyProtection="1">
      <alignment horizontal="center" vertical="center" wrapText="1"/>
    </xf>
    <xf numFmtId="178" fontId="6" fillId="0" borderId="10" xfId="1" applyNumberFormat="1" applyFont="1" applyFill="1" applyBorder="1" applyAlignment="1" applyProtection="1">
      <alignment horizontal="center" vertical="center" wrapText="1"/>
    </xf>
    <xf numFmtId="178" fontId="7" fillId="0" borderId="4" xfId="1" applyNumberFormat="1" applyFont="1" applyFill="1" applyBorder="1" applyAlignment="1" applyProtection="1">
      <alignment horizontal="center" vertical="center" wrapText="1"/>
    </xf>
    <xf numFmtId="178" fontId="7" fillId="0" borderId="9" xfId="1" applyNumberFormat="1" applyFont="1" applyFill="1" applyBorder="1" applyAlignment="1" applyProtection="1">
      <alignment horizontal="center" vertical="center" wrapText="1"/>
    </xf>
    <xf numFmtId="178" fontId="7" fillId="0" borderId="10" xfId="1" applyNumberFormat="1" applyFont="1" applyFill="1" applyBorder="1" applyAlignment="1" applyProtection="1">
      <alignment horizontal="center" vertical="center" wrapText="1"/>
    </xf>
    <xf numFmtId="0" fontId="28" fillId="0" borderId="1" xfId="2" applyFont="1" applyBorder="1" applyAlignment="1">
      <alignment horizontal="center" vertical="center" wrapText="1"/>
    </xf>
    <xf numFmtId="0" fontId="30" fillId="0" borderId="1" xfId="2" applyFont="1" applyBorder="1" applyAlignment="1">
      <alignment horizontal="center" vertical="center" wrapText="1"/>
    </xf>
    <xf numFmtId="0" fontId="15" fillId="2" borderId="1" xfId="1" applyFont="1" applyFill="1" applyBorder="1" applyAlignment="1" applyProtection="1">
      <alignment horizontal="center" vertical="center"/>
    </xf>
    <xf numFmtId="0" fontId="15" fillId="2" borderId="1" xfId="1" applyFont="1" applyFill="1" applyBorder="1" applyAlignment="1" applyProtection="1">
      <alignment vertical="center"/>
    </xf>
    <xf numFmtId="176" fontId="19" fillId="2" borderId="1" xfId="1" applyNumberFormat="1" applyFont="1" applyFill="1" applyBorder="1">
      <alignment vertical="center"/>
    </xf>
    <xf numFmtId="0" fontId="19" fillId="2" borderId="1" xfId="1" applyFont="1" applyFill="1" applyBorder="1" applyAlignment="1" applyProtection="1">
      <alignment horizontal="left" vertical="center" indent="1"/>
    </xf>
    <xf numFmtId="176" fontId="34" fillId="0" borderId="0" xfId="0" applyNumberFormat="1" applyFont="1">
      <alignment vertical="center"/>
    </xf>
    <xf numFmtId="49" fontId="35" fillId="2" borderId="1" xfId="1" applyNumberFormat="1" applyFont="1" applyFill="1" applyBorder="1" applyAlignment="1" applyProtection="1">
      <alignment horizontal="left" vertical="center"/>
    </xf>
    <xf numFmtId="49" fontId="37" fillId="2" borderId="1" xfId="1" applyNumberFormat="1" applyFont="1" applyFill="1" applyBorder="1" applyAlignment="1" applyProtection="1">
      <alignment horizontal="left" vertical="center"/>
    </xf>
    <xf numFmtId="0" fontId="15" fillId="2" borderId="1" xfId="1" applyFont="1" applyFill="1" applyBorder="1" applyAlignment="1" applyProtection="1">
      <alignment horizontal="left" vertical="center" wrapText="1"/>
    </xf>
    <xf numFmtId="0" fontId="15" fillId="2" borderId="1" xfId="1" applyFont="1" applyFill="1" applyBorder="1">
      <alignment vertical="center"/>
    </xf>
    <xf numFmtId="0" fontId="19" fillId="2" borderId="1" xfId="1" applyFont="1" applyFill="1" applyBorder="1">
      <alignment vertical="center"/>
    </xf>
    <xf numFmtId="0" fontId="39" fillId="0" borderId="0" xfId="1" applyFont="1" applyAlignment="1">
      <alignment horizontal="center" vertical="center"/>
    </xf>
    <xf numFmtId="0" fontId="40" fillId="0" borderId="0" xfId="1" applyFont="1" applyAlignment="1">
      <alignment horizontal="center" vertical="center"/>
    </xf>
    <xf numFmtId="176" fontId="19" fillId="2" borderId="1" xfId="1" applyNumberFormat="1" applyFont="1" applyFill="1" applyBorder="1" applyAlignment="1">
      <alignment horizontal="center" vertical="center"/>
    </xf>
    <xf numFmtId="176" fontId="34" fillId="0" borderId="1" xfId="0" applyNumberFormat="1" applyFont="1" applyBorder="1" applyAlignment="1">
      <alignment horizontal="center" vertical="center"/>
    </xf>
    <xf numFmtId="0" fontId="40" fillId="0" borderId="0" xfId="1" applyFont="1" applyFill="1" applyAlignment="1" applyProtection="1">
      <alignment horizontal="center" vertical="center" wrapText="1"/>
    </xf>
    <xf numFmtId="0" fontId="37" fillId="0" borderId="1" xfId="1" applyFont="1" applyFill="1" applyBorder="1" applyAlignment="1">
      <alignment horizontal="center" vertical="center" wrapText="1"/>
    </xf>
    <xf numFmtId="0" fontId="37" fillId="2" borderId="1" xfId="1" applyFont="1" applyFill="1" applyBorder="1" applyAlignment="1">
      <alignment horizontal="center" vertical="center"/>
    </xf>
    <xf numFmtId="0" fontId="37" fillId="0" borderId="2" xfId="1" applyFont="1" applyFill="1" applyBorder="1" applyAlignment="1">
      <alignment horizontal="center" vertical="center" wrapText="1"/>
    </xf>
    <xf numFmtId="0" fontId="19" fillId="0" borderId="0" xfId="1" applyFont="1" applyFill="1">
      <alignment vertical="center"/>
    </xf>
    <xf numFmtId="0" fontId="33" fillId="2" borderId="1" xfId="1" applyFont="1" applyFill="1" applyBorder="1" applyAlignment="1" applyProtection="1">
      <alignment horizontal="left" vertical="center"/>
    </xf>
    <xf numFmtId="0" fontId="19" fillId="0" borderId="1" xfId="1" applyFont="1" applyBorder="1" applyAlignment="1">
      <alignment horizontal="center" vertical="center"/>
    </xf>
    <xf numFmtId="0" fontId="35" fillId="0" borderId="1" xfId="1" applyFont="1" applyFill="1" applyBorder="1" applyAlignment="1">
      <alignment horizontal="center" vertical="center" wrapText="1"/>
    </xf>
    <xf numFmtId="177" fontId="19" fillId="0" borderId="1" xfId="1" applyNumberFormat="1" applyFont="1" applyBorder="1" applyAlignment="1">
      <alignment horizontal="center" vertical="center"/>
    </xf>
    <xf numFmtId="177" fontId="19"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19" fillId="2" borderId="1" xfId="1" applyFont="1" applyFill="1" applyBorder="1" applyAlignment="1" applyProtection="1">
      <alignment horizontal="left" vertical="center" indent="2"/>
    </xf>
    <xf numFmtId="176" fontId="35" fillId="2" borderId="1" xfId="1" applyNumberFormat="1" applyFont="1" applyFill="1" applyBorder="1" applyAlignment="1">
      <alignment horizontal="left" vertical="center"/>
    </xf>
    <xf numFmtId="176" fontId="36" fillId="2" borderId="1" xfId="1" applyNumberFormat="1" applyFont="1" applyFill="1" applyBorder="1" applyAlignment="1">
      <alignment horizontal="left" vertical="center"/>
    </xf>
    <xf numFmtId="0" fontId="19" fillId="0" borderId="2" xfId="1" applyFont="1" applyFill="1" applyBorder="1" applyAlignment="1">
      <alignment horizontal="center" vertical="center"/>
    </xf>
    <xf numFmtId="177" fontId="19"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8"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1" xfId="2" applyFont="1" applyFill="1" applyBorder="1" applyAlignment="1" applyProtection="1">
      <alignment horizontal="left" vertical="center" indent="2"/>
    </xf>
    <xf numFmtId="0" fontId="19" fillId="0" borderId="3" xfId="1" applyFont="1" applyFill="1" applyBorder="1" applyAlignment="1">
      <alignment horizontal="center" vertical="center"/>
    </xf>
    <xf numFmtId="0" fontId="19" fillId="0" borderId="1" xfId="1" applyFont="1" applyBorder="1">
      <alignment vertical="center"/>
    </xf>
    <xf numFmtId="0" fontId="37" fillId="0" borderId="1" xfId="2" applyFont="1" applyFill="1" applyBorder="1" applyAlignment="1">
      <alignment horizontal="center" vertical="center"/>
    </xf>
    <xf numFmtId="43" fontId="37" fillId="0" borderId="1" xfId="3" applyNumberFormat="1" applyFont="1" applyFill="1" applyBorder="1" applyAlignment="1">
      <alignment horizontal="center" vertical="center"/>
    </xf>
    <xf numFmtId="43" fontId="15" fillId="0" borderId="1" xfId="3" applyNumberFormat="1" applyFont="1" applyFill="1" applyBorder="1" applyAlignment="1">
      <alignment horizontal="center" vertical="center"/>
    </xf>
    <xf numFmtId="43" fontId="32" fillId="0" borderId="1" xfId="3" applyNumberFormat="1" applyFont="1" applyFill="1" applyBorder="1" applyAlignment="1">
      <alignment horizontal="center" vertical="center"/>
    </xf>
    <xf numFmtId="0" fontId="38" fillId="0" borderId="1" xfId="0" applyFont="1" applyBorder="1" applyAlignment="1">
      <alignment horizontal="center" vertical="center"/>
    </xf>
    <xf numFmtId="0" fontId="19" fillId="0" borderId="1" xfId="2" applyFont="1" applyFill="1" applyBorder="1" applyAlignment="1">
      <alignment horizontal="left" vertical="center"/>
    </xf>
    <xf numFmtId="176" fontId="19" fillId="0" borderId="1" xfId="2" applyNumberFormat="1" applyFont="1" applyFill="1" applyBorder="1" applyAlignment="1">
      <alignment horizontal="center" vertical="center"/>
    </xf>
    <xf numFmtId="0" fontId="19" fillId="0" borderId="1" xfId="2" applyFont="1" applyBorder="1">
      <alignment vertical="center"/>
    </xf>
    <xf numFmtId="0" fontId="19" fillId="0" borderId="1" xfId="2" applyFont="1" applyFill="1" applyBorder="1" applyAlignment="1">
      <alignment vertical="center"/>
    </xf>
    <xf numFmtId="0" fontId="34" fillId="0" borderId="1" xfId="0" applyFont="1" applyBorder="1">
      <alignment vertical="center"/>
    </xf>
    <xf numFmtId="9" fontId="19" fillId="0" borderId="1" xfId="2" applyNumberFormat="1" applyFont="1" applyFill="1" applyBorder="1" applyAlignment="1">
      <alignment vertical="center"/>
    </xf>
    <xf numFmtId="0" fontId="33" fillId="0" borderId="1" xfId="2" applyFont="1" applyFill="1" applyBorder="1" applyAlignment="1">
      <alignment horizontal="left" vertical="center"/>
    </xf>
    <xf numFmtId="10" fontId="19" fillId="0" borderId="1" xfId="2" applyNumberFormat="1" applyFont="1" applyFill="1" applyBorder="1" applyAlignment="1">
      <alignment vertical="center"/>
    </xf>
    <xf numFmtId="0" fontId="34" fillId="0" borderId="0" xfId="0" applyFont="1">
      <alignment vertical="center"/>
    </xf>
    <xf numFmtId="0" fontId="41" fillId="0" borderId="0" xfId="2"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16" sqref="B16"/>
    </sheetView>
  </sheetViews>
  <sheetFormatPr defaultColWidth="9" defaultRowHeight="14.4"/>
  <cols>
    <col min="1" max="1" width="27.109375" customWidth="1"/>
    <col min="2" max="2" width="37" customWidth="1"/>
  </cols>
  <sheetData>
    <row r="1" spans="1:2" ht="36" customHeight="1">
      <c r="A1" s="85" t="s">
        <v>0</v>
      </c>
      <c r="B1" s="85"/>
    </row>
    <row r="2" spans="1:2" ht="20.399999999999999">
      <c r="A2" s="86" t="s">
        <v>1</v>
      </c>
      <c r="B2" s="86"/>
    </row>
    <row r="3" spans="1:2" ht="21.6">
      <c r="A3" s="76" t="s">
        <v>2</v>
      </c>
      <c r="B3" s="77" t="s">
        <v>168</v>
      </c>
    </row>
    <row r="4" spans="1:2" ht="20.399999999999999">
      <c r="A4" s="76" t="s">
        <v>3</v>
      </c>
      <c r="B4" s="77" t="s">
        <v>169</v>
      </c>
    </row>
    <row r="5" spans="1:2" ht="20.399999999999999">
      <c r="A5" s="76" t="s">
        <v>4</v>
      </c>
      <c r="B5" s="77" t="s">
        <v>170</v>
      </c>
    </row>
    <row r="6" spans="1:2" ht="21.6">
      <c r="A6" s="76" t="s">
        <v>5</v>
      </c>
      <c r="B6" s="77" t="s">
        <v>170</v>
      </c>
    </row>
    <row r="7" spans="1:2" ht="20.399999999999999">
      <c r="A7" s="76" t="s">
        <v>6</v>
      </c>
      <c r="B7" s="77" t="s">
        <v>171</v>
      </c>
    </row>
    <row r="8" spans="1:2" ht="20.399999999999999">
      <c r="A8" s="76" t="s">
        <v>7</v>
      </c>
      <c r="B8" s="78">
        <v>426165</v>
      </c>
    </row>
    <row r="9" spans="1:2" ht="42" customHeight="1">
      <c r="A9" s="76" t="s">
        <v>8</v>
      </c>
      <c r="B9" s="78">
        <v>13789207996</v>
      </c>
    </row>
    <row r="10" spans="1:2" ht="45.75" customHeight="1">
      <c r="A10" s="76" t="s">
        <v>9</v>
      </c>
      <c r="B10" s="79">
        <v>44752</v>
      </c>
    </row>
  </sheetData>
  <mergeCells count="2">
    <mergeCell ref="A1:B1"/>
    <mergeCell ref="A2:B2"/>
  </mergeCells>
  <phoneticPr fontId="27"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tabSelected="1" workbookViewId="0">
      <selection activeCell="G9" sqref="G9"/>
    </sheetView>
  </sheetViews>
  <sheetFormatPr defaultColWidth="9" defaultRowHeight="14.4"/>
  <cols>
    <col min="1" max="1" width="83.6640625" customWidth="1"/>
  </cols>
  <sheetData>
    <row r="1" spans="1:1" ht="74.25" customHeight="1">
      <c r="A1" s="1" t="s">
        <v>152</v>
      </c>
    </row>
    <row r="2" spans="1:1" ht="58.8">
      <c r="A2" s="2" t="s">
        <v>153</v>
      </c>
    </row>
    <row r="3" spans="1:1" ht="19.2">
      <c r="A3" s="2" t="s">
        <v>154</v>
      </c>
    </row>
    <row r="4" spans="1:1" ht="38.4">
      <c r="A4" s="2" t="s">
        <v>155</v>
      </c>
    </row>
    <row r="5" spans="1:1" ht="19.8">
      <c r="A5" s="3"/>
    </row>
    <row r="9" spans="1:1" ht="19.2">
      <c r="A9" s="4"/>
    </row>
    <row r="10" spans="1:1" ht="19.2">
      <c r="A10" s="4"/>
    </row>
    <row r="11" spans="1:1" ht="36.75" customHeight="1">
      <c r="A11" s="4" t="s">
        <v>156</v>
      </c>
    </row>
    <row r="12" spans="1:1" ht="32.25" customHeight="1">
      <c r="A12" s="2" t="s">
        <v>157</v>
      </c>
    </row>
    <row r="13" spans="1:1" ht="55.5" customHeight="1">
      <c r="A13" s="5" t="s">
        <v>158</v>
      </c>
    </row>
  </sheetData>
  <phoneticPr fontId="27"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5"/>
  <sheetViews>
    <sheetView workbookViewId="0">
      <selection activeCell="A22" sqref="A22"/>
    </sheetView>
  </sheetViews>
  <sheetFormatPr defaultColWidth="9" defaultRowHeight="14.4"/>
  <cols>
    <col min="1" max="1" width="28.88671875" customWidth="1"/>
    <col min="2" max="2" width="17" customWidth="1"/>
    <col min="3" max="3" width="16.77734375" customWidth="1"/>
    <col min="4" max="4" width="14.44140625" customWidth="1"/>
    <col min="5" max="5" width="11.109375" customWidth="1"/>
  </cols>
  <sheetData>
    <row r="1" spans="1:5" ht="21">
      <c r="A1" s="54" t="s">
        <v>10</v>
      </c>
      <c r="B1" s="40"/>
      <c r="C1" s="40"/>
    </row>
    <row r="2" spans="1:5" ht="26.4">
      <c r="A2" s="87" t="s">
        <v>11</v>
      </c>
      <c r="B2" s="87"/>
      <c r="C2" s="87"/>
      <c r="D2" s="87"/>
      <c r="E2" s="87"/>
    </row>
    <row r="3" spans="1:5" ht="21" customHeight="1">
      <c r="A3" s="88" t="s">
        <v>12</v>
      </c>
      <c r="B3" s="89"/>
      <c r="C3" s="89"/>
    </row>
    <row r="4" spans="1:5" ht="23.4" customHeight="1">
      <c r="A4" s="55" t="s">
        <v>13</v>
      </c>
      <c r="B4" s="56" t="s">
        <v>159</v>
      </c>
      <c r="C4" s="57" t="s">
        <v>160</v>
      </c>
      <c r="D4" s="57" t="s">
        <v>161</v>
      </c>
      <c r="E4" s="57" t="s">
        <v>14</v>
      </c>
    </row>
    <row r="5" spans="1:5" ht="19.5" customHeight="1">
      <c r="A5" s="58" t="s">
        <v>15</v>
      </c>
      <c r="B5" s="55"/>
      <c r="C5" s="59"/>
      <c r="D5" s="59"/>
      <c r="E5" s="90" t="s">
        <v>16</v>
      </c>
    </row>
    <row r="6" spans="1:5" ht="19.5" customHeight="1">
      <c r="A6" s="60" t="s">
        <v>17</v>
      </c>
      <c r="B6" s="61">
        <v>6</v>
      </c>
      <c r="C6" s="59">
        <v>6</v>
      </c>
      <c r="D6" s="59">
        <v>6</v>
      </c>
      <c r="E6" s="91"/>
    </row>
    <row r="7" spans="1:5" ht="19.5" customHeight="1">
      <c r="A7" s="60" t="s">
        <v>18</v>
      </c>
      <c r="B7" s="61"/>
      <c r="C7" s="59"/>
      <c r="D7" s="59"/>
      <c r="E7" s="91"/>
    </row>
    <row r="8" spans="1:5" ht="19.5" customHeight="1">
      <c r="A8" s="62" t="s">
        <v>19</v>
      </c>
      <c r="B8" s="63"/>
      <c r="C8" s="59"/>
      <c r="D8" s="59"/>
      <c r="E8" s="91"/>
    </row>
    <row r="9" spans="1:5" ht="23.4" customHeight="1">
      <c r="A9" s="58" t="s">
        <v>20</v>
      </c>
      <c r="B9" s="55"/>
      <c r="C9" s="64"/>
      <c r="D9" s="64"/>
      <c r="E9" s="91"/>
    </row>
    <row r="10" spans="1:5" ht="19.5" customHeight="1">
      <c r="A10" s="60" t="s">
        <v>17</v>
      </c>
      <c r="B10" s="61">
        <v>329</v>
      </c>
      <c r="C10" s="64">
        <v>318</v>
      </c>
      <c r="D10" s="64">
        <v>298</v>
      </c>
      <c r="E10" s="91"/>
    </row>
    <row r="11" spans="1:5" ht="19.5" customHeight="1">
      <c r="A11" s="60" t="s">
        <v>18</v>
      </c>
      <c r="B11" s="61"/>
      <c r="C11" s="64"/>
      <c r="D11" s="64"/>
      <c r="E11" s="91"/>
    </row>
    <row r="12" spans="1:5" ht="19.5" customHeight="1">
      <c r="A12" s="62" t="s">
        <v>21</v>
      </c>
      <c r="B12" s="63"/>
      <c r="C12" s="64"/>
      <c r="D12" s="64"/>
      <c r="E12" s="91"/>
    </row>
    <row r="13" spans="1:5" ht="24.6" customHeight="1">
      <c r="A13" s="65" t="s">
        <v>22</v>
      </c>
      <c r="B13" s="57"/>
      <c r="C13" s="64"/>
      <c r="D13" s="64"/>
      <c r="E13" s="92"/>
    </row>
    <row r="14" spans="1:5" ht="21" customHeight="1">
      <c r="A14" s="66" t="s">
        <v>23</v>
      </c>
      <c r="B14" s="14"/>
      <c r="C14" s="59"/>
      <c r="D14" s="59"/>
      <c r="E14" s="93" t="s">
        <v>24</v>
      </c>
    </row>
    <row r="15" spans="1:5" ht="19.5" customHeight="1">
      <c r="A15" s="67" t="s">
        <v>25</v>
      </c>
      <c r="B15" s="68"/>
      <c r="C15" s="59"/>
      <c r="D15" s="59"/>
      <c r="E15" s="93"/>
    </row>
    <row r="16" spans="1:5" ht="19.5" customHeight="1">
      <c r="A16" s="19" t="s">
        <v>26</v>
      </c>
      <c r="B16" s="68"/>
      <c r="C16" s="59"/>
      <c r="D16" s="59"/>
      <c r="E16" s="93"/>
    </row>
    <row r="17" spans="1:5" ht="19.5" customHeight="1">
      <c r="A17" s="69" t="s">
        <v>27</v>
      </c>
      <c r="B17" s="70">
        <v>20</v>
      </c>
      <c r="C17" s="59">
        <v>22</v>
      </c>
      <c r="D17" s="59">
        <v>21</v>
      </c>
      <c r="E17" s="93"/>
    </row>
    <row r="18" spans="1:5" ht="19.5" customHeight="1">
      <c r="A18" s="69" t="s">
        <v>28</v>
      </c>
      <c r="B18" s="70"/>
      <c r="C18" s="59"/>
      <c r="D18" s="59"/>
      <c r="E18" s="93"/>
    </row>
    <row r="19" spans="1:5" ht="19.5" customHeight="1">
      <c r="A19" s="69" t="s">
        <v>29</v>
      </c>
      <c r="B19" s="70"/>
      <c r="C19" s="59"/>
      <c r="D19" s="59"/>
      <c r="E19" s="93"/>
    </row>
    <row r="20" spans="1:5" ht="19.5" customHeight="1">
      <c r="A20" s="71" t="s">
        <v>30</v>
      </c>
      <c r="B20" s="72"/>
      <c r="C20" s="59"/>
      <c r="D20" s="59"/>
      <c r="E20" s="93"/>
    </row>
    <row r="21" spans="1:5" ht="19.5" customHeight="1">
      <c r="A21" s="19" t="s">
        <v>31</v>
      </c>
      <c r="B21" s="68"/>
      <c r="C21" s="59"/>
      <c r="D21" s="59"/>
      <c r="E21" s="93"/>
    </row>
    <row r="22" spans="1:5" ht="19.5" customHeight="1">
      <c r="A22" s="19" t="s">
        <v>32</v>
      </c>
      <c r="B22" s="68">
        <v>3</v>
      </c>
      <c r="C22" s="59">
        <v>3</v>
      </c>
      <c r="D22" s="59">
        <v>3</v>
      </c>
      <c r="E22" s="93"/>
    </row>
    <row r="23" spans="1:5" ht="19.5" customHeight="1">
      <c r="A23" s="19" t="s">
        <v>33</v>
      </c>
      <c r="B23" s="68">
        <v>4</v>
      </c>
      <c r="C23" s="59">
        <v>4</v>
      </c>
      <c r="D23" s="59">
        <v>4</v>
      </c>
      <c r="E23" s="93"/>
    </row>
    <row r="24" spans="1:5" ht="19.5" customHeight="1">
      <c r="A24" s="15" t="s">
        <v>34</v>
      </c>
      <c r="B24" s="59"/>
      <c r="C24" s="59"/>
      <c r="D24" s="59"/>
      <c r="E24" s="93"/>
    </row>
    <row r="25" spans="1:5" ht="19.5" customHeight="1">
      <c r="A25" s="15" t="s">
        <v>35</v>
      </c>
      <c r="B25" s="59"/>
      <c r="C25" s="59"/>
      <c r="D25" s="59"/>
      <c r="E25" s="93"/>
    </row>
    <row r="26" spans="1:5" ht="19.5" customHeight="1">
      <c r="A26" s="15" t="s">
        <v>36</v>
      </c>
      <c r="B26" s="59"/>
      <c r="C26" s="59"/>
      <c r="D26" s="59"/>
      <c r="E26" s="93"/>
    </row>
    <row r="27" spans="1:5" ht="19.5" customHeight="1">
      <c r="A27" s="15" t="s">
        <v>37</v>
      </c>
      <c r="B27" s="59"/>
      <c r="C27" s="59"/>
      <c r="D27" s="59"/>
      <c r="E27" s="93"/>
    </row>
    <row r="28" spans="1:5" ht="19.5" customHeight="1">
      <c r="A28" s="15" t="s">
        <v>38</v>
      </c>
      <c r="B28" s="59"/>
      <c r="C28" s="59"/>
      <c r="D28" s="59">
        <v>2</v>
      </c>
      <c r="E28" s="93"/>
    </row>
    <row r="29" spans="1:5" ht="34.200000000000003" customHeight="1">
      <c r="A29" s="7" t="s">
        <v>39</v>
      </c>
      <c r="B29" s="73"/>
      <c r="C29" s="59"/>
      <c r="D29" s="59"/>
      <c r="E29" s="93"/>
    </row>
    <row r="30" spans="1:5" ht="20.25" customHeight="1">
      <c r="A30" s="67" t="s">
        <v>40</v>
      </c>
      <c r="B30" s="68"/>
      <c r="C30" s="68"/>
      <c r="D30" s="68"/>
      <c r="E30" s="15"/>
    </row>
    <row r="31" spans="1:5" ht="19.5" customHeight="1">
      <c r="A31" s="67" t="s">
        <v>41</v>
      </c>
      <c r="B31" s="68"/>
      <c r="C31" s="59"/>
      <c r="D31" s="59"/>
      <c r="E31" s="15"/>
    </row>
    <row r="32" spans="1:5" ht="19.5" customHeight="1">
      <c r="A32" s="67" t="s">
        <v>42</v>
      </c>
      <c r="B32" s="68"/>
      <c r="C32" s="59"/>
      <c r="D32" s="59"/>
      <c r="E32" s="15"/>
    </row>
    <row r="33" spans="1:5" ht="19.5" customHeight="1">
      <c r="A33" s="67" t="s">
        <v>43</v>
      </c>
      <c r="B33" s="68"/>
      <c r="C33" s="59"/>
      <c r="D33" s="59"/>
      <c r="E33" s="15"/>
    </row>
    <row r="34" spans="1:5" ht="19.5" customHeight="1">
      <c r="A34" s="74" t="s">
        <v>177</v>
      </c>
      <c r="B34" s="75"/>
      <c r="C34" s="59"/>
      <c r="D34" s="59"/>
      <c r="E34" s="15"/>
    </row>
    <row r="35" spans="1:5" ht="19.5" customHeight="1">
      <c r="E35" s="80"/>
    </row>
  </sheetData>
  <mergeCells count="4">
    <mergeCell ref="A2:E2"/>
    <mergeCell ref="A3:C3"/>
    <mergeCell ref="E5:E13"/>
    <mergeCell ref="E14:E29"/>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topLeftCell="A19" workbookViewId="0">
      <selection activeCell="C7" sqref="C7"/>
    </sheetView>
  </sheetViews>
  <sheetFormatPr defaultColWidth="9" defaultRowHeight="14.4"/>
  <cols>
    <col min="1" max="1" width="25.88671875" customWidth="1"/>
    <col min="2" max="4" width="18.88671875" customWidth="1"/>
  </cols>
  <sheetData>
    <row r="1" spans="1:4" ht="21.6">
      <c r="A1" s="39" t="s">
        <v>44</v>
      </c>
      <c r="B1" s="40"/>
    </row>
    <row r="2" spans="1:4" ht="26.4">
      <c r="A2" s="94" t="s">
        <v>45</v>
      </c>
      <c r="B2" s="94"/>
      <c r="C2" s="94"/>
      <c r="D2" s="94"/>
    </row>
    <row r="3" spans="1:4">
      <c r="A3" s="41" t="s">
        <v>46</v>
      </c>
      <c r="B3" s="42"/>
    </row>
    <row r="4" spans="1:4" ht="36" customHeight="1">
      <c r="A4" s="43" t="s">
        <v>47</v>
      </c>
      <c r="B4" s="43" t="s">
        <v>162</v>
      </c>
      <c r="C4" s="43" t="s">
        <v>163</v>
      </c>
      <c r="D4" s="43" t="s">
        <v>164</v>
      </c>
    </row>
    <row r="5" spans="1:4" ht="36" customHeight="1">
      <c r="A5" s="44" t="s">
        <v>48</v>
      </c>
      <c r="B5" s="45"/>
      <c r="C5" s="45"/>
      <c r="D5" s="45"/>
    </row>
    <row r="6" spans="1:4" ht="22.5" customHeight="1">
      <c r="A6" s="46" t="s">
        <v>49</v>
      </c>
      <c r="B6" s="45">
        <v>120207.33</v>
      </c>
      <c r="C6" s="45">
        <v>98876.1</v>
      </c>
      <c r="D6" s="45">
        <v>257978.61</v>
      </c>
    </row>
    <row r="7" spans="1:4" ht="22.5" customHeight="1">
      <c r="A7" s="46" t="s">
        <v>50</v>
      </c>
      <c r="B7" s="45"/>
      <c r="C7" s="45"/>
      <c r="D7" s="45"/>
    </row>
    <row r="8" spans="1:4" ht="22.5" customHeight="1">
      <c r="A8" s="46" t="s">
        <v>51</v>
      </c>
      <c r="B8" s="45"/>
      <c r="C8" s="45"/>
      <c r="D8" s="45"/>
    </row>
    <row r="9" spans="1:4" ht="22.5" customHeight="1">
      <c r="A9" s="46" t="s">
        <v>52</v>
      </c>
      <c r="B9" s="45"/>
      <c r="C9" s="45"/>
      <c r="D9" s="45"/>
    </row>
    <row r="10" spans="1:4" ht="37.200000000000003" customHeight="1">
      <c r="A10" s="44" t="s">
        <v>53</v>
      </c>
      <c r="B10" s="45"/>
      <c r="C10" s="45"/>
      <c r="D10" s="45"/>
    </row>
    <row r="11" spans="1:4" ht="26.4" customHeight="1">
      <c r="A11" s="44" t="s">
        <v>54</v>
      </c>
      <c r="B11" s="45">
        <v>926160</v>
      </c>
      <c r="C11" s="45">
        <v>1009006</v>
      </c>
      <c r="D11" s="45">
        <v>1072835</v>
      </c>
    </row>
    <row r="12" spans="1:4" ht="22.5" customHeight="1">
      <c r="A12" s="46" t="s">
        <v>55</v>
      </c>
      <c r="B12" s="45"/>
      <c r="C12" s="45"/>
      <c r="D12" s="45"/>
    </row>
    <row r="13" spans="1:4" ht="22.5" customHeight="1">
      <c r="A13" s="46" t="s">
        <v>56</v>
      </c>
      <c r="B13" s="45"/>
      <c r="C13" s="45"/>
      <c r="D13" s="81"/>
    </row>
    <row r="14" spans="1:4" ht="22.5" customHeight="1">
      <c r="A14" s="46" t="s">
        <v>57</v>
      </c>
      <c r="B14" s="47"/>
      <c r="C14" s="47"/>
      <c r="D14" s="81"/>
    </row>
    <row r="15" spans="1:4" ht="22.5" customHeight="1">
      <c r="A15" s="46" t="s">
        <v>58</v>
      </c>
      <c r="B15" s="47"/>
      <c r="C15" s="47"/>
      <c r="D15" s="81"/>
    </row>
    <row r="16" spans="1:4" ht="22.5" customHeight="1">
      <c r="A16" s="46" t="s">
        <v>59</v>
      </c>
      <c r="B16" s="45"/>
      <c r="C16" s="45"/>
      <c r="D16" s="81"/>
    </row>
    <row r="17" spans="1:4" ht="22.5" customHeight="1">
      <c r="A17" s="46" t="s">
        <v>60</v>
      </c>
      <c r="B17" s="45"/>
      <c r="C17" s="45"/>
      <c r="D17" s="81"/>
    </row>
    <row r="18" spans="1:4" ht="22.5" customHeight="1">
      <c r="A18" s="48" t="s">
        <v>61</v>
      </c>
      <c r="B18" s="45"/>
      <c r="C18" s="45"/>
      <c r="D18" s="81"/>
    </row>
    <row r="19" spans="1:4" ht="22.5" customHeight="1">
      <c r="A19" s="46" t="s">
        <v>62</v>
      </c>
      <c r="B19" s="45"/>
      <c r="C19" s="45"/>
      <c r="D19" s="45"/>
    </row>
    <row r="20" spans="1:4" ht="22.5" customHeight="1">
      <c r="A20" s="49" t="s">
        <v>63</v>
      </c>
      <c r="B20" s="50"/>
      <c r="C20" s="50"/>
      <c r="D20" s="50"/>
    </row>
    <row r="21" spans="1:4" ht="22.5" customHeight="1">
      <c r="A21" s="50" t="s">
        <v>64</v>
      </c>
      <c r="B21" s="50"/>
      <c r="C21" s="50"/>
      <c r="D21" s="50"/>
    </row>
    <row r="22" spans="1:4" ht="22.5" customHeight="1">
      <c r="A22" s="51" t="s">
        <v>65</v>
      </c>
      <c r="B22" s="51"/>
      <c r="C22" s="51"/>
      <c r="D22" s="51"/>
    </row>
    <row r="23" spans="1:4" ht="22.5" customHeight="1">
      <c r="A23" s="51" t="s">
        <v>66</v>
      </c>
      <c r="B23" s="52"/>
      <c r="C23" s="52"/>
      <c r="D23" s="52"/>
    </row>
    <row r="24" spans="1:4" ht="22.5" customHeight="1">
      <c r="A24" s="51" t="s">
        <v>67</v>
      </c>
      <c r="B24" s="52"/>
      <c r="C24" s="52"/>
      <c r="D24" s="52"/>
    </row>
    <row r="25" spans="1:4" ht="22.5" customHeight="1">
      <c r="A25" s="53" t="s">
        <v>68</v>
      </c>
      <c r="B25" s="52"/>
      <c r="C25" s="52"/>
      <c r="D25" s="52"/>
    </row>
    <row r="26" spans="1:4" ht="22.5" customHeight="1">
      <c r="A26" s="53" t="s">
        <v>69</v>
      </c>
      <c r="B26" s="52"/>
      <c r="C26" s="52"/>
      <c r="D26" s="52"/>
    </row>
  </sheetData>
  <mergeCells count="1">
    <mergeCell ref="A2:D2"/>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topLeftCell="A31" workbookViewId="0">
      <selection activeCell="L19" sqref="L19"/>
    </sheetView>
  </sheetViews>
  <sheetFormatPr defaultColWidth="9" defaultRowHeight="14.4"/>
  <cols>
    <col min="1" max="1" width="24.109375" customWidth="1"/>
    <col min="2" max="2" width="13.44140625" customWidth="1"/>
    <col min="3" max="3" width="10.44140625" customWidth="1"/>
    <col min="4" max="5" width="13.44140625" customWidth="1"/>
    <col min="6" max="6" width="10.44140625" customWidth="1"/>
    <col min="7" max="8" width="13.44140625" customWidth="1"/>
    <col min="9" max="9" width="10.44140625" customWidth="1"/>
    <col min="10" max="10" width="13.6640625" style="6" customWidth="1"/>
  </cols>
  <sheetData>
    <row r="1" spans="1:10" ht="21">
      <c r="A1" s="37" t="s">
        <v>70</v>
      </c>
      <c r="B1" s="22"/>
      <c r="C1" s="22"/>
      <c r="D1" s="22"/>
    </row>
    <row r="2" spans="1:10" ht="24">
      <c r="A2" s="117" t="s">
        <v>71</v>
      </c>
      <c r="B2" s="117"/>
      <c r="C2" s="117"/>
      <c r="D2" s="117"/>
      <c r="E2" s="117"/>
      <c r="F2" s="117"/>
      <c r="G2" s="117"/>
      <c r="H2" s="117"/>
      <c r="I2" s="117"/>
      <c r="J2" s="117"/>
    </row>
    <row r="3" spans="1:10" ht="15.6">
      <c r="A3" s="38"/>
      <c r="B3" s="38"/>
      <c r="C3" s="38"/>
      <c r="D3" s="38"/>
      <c r="J3" s="6" t="s">
        <v>72</v>
      </c>
    </row>
    <row r="4" spans="1:10" ht="15.6" customHeight="1">
      <c r="A4" s="106" t="s">
        <v>178</v>
      </c>
      <c r="B4" s="106" t="s">
        <v>179</v>
      </c>
      <c r="C4" s="106" t="s">
        <v>180</v>
      </c>
      <c r="D4" s="106" t="s">
        <v>181</v>
      </c>
      <c r="E4" s="106" t="s">
        <v>182</v>
      </c>
      <c r="F4" s="106" t="s">
        <v>180</v>
      </c>
      <c r="G4" s="106" t="s">
        <v>183</v>
      </c>
      <c r="H4" s="106" t="s">
        <v>184</v>
      </c>
      <c r="I4" s="106" t="s">
        <v>180</v>
      </c>
      <c r="J4" s="106" t="s">
        <v>185</v>
      </c>
    </row>
    <row r="5" spans="1:10">
      <c r="A5" s="107" t="s">
        <v>186</v>
      </c>
      <c r="B5" s="108">
        <v>396299.15</v>
      </c>
      <c r="C5" s="108"/>
      <c r="D5" s="108">
        <f>D6+D9+D10</f>
        <v>414741.79000000004</v>
      </c>
      <c r="E5" s="108">
        <v>397965.76</v>
      </c>
      <c r="F5" s="108"/>
      <c r="G5" s="108">
        <f>G6+G9+G10</f>
        <v>415011.61</v>
      </c>
      <c r="H5" s="108">
        <v>597445.28</v>
      </c>
      <c r="I5" s="108"/>
      <c r="J5" s="118">
        <f>J6+J9+J10</f>
        <v>623409.78</v>
      </c>
    </row>
    <row r="6" spans="1:10">
      <c r="A6" s="109" t="s">
        <v>187</v>
      </c>
      <c r="B6" s="108">
        <v>368852.75</v>
      </c>
      <c r="C6" s="108"/>
      <c r="D6" s="108">
        <f>297618.5+71234.25</f>
        <v>368852.75</v>
      </c>
      <c r="E6" s="108">
        <v>340917</v>
      </c>
      <c r="F6" s="108"/>
      <c r="G6" s="108">
        <v>340917</v>
      </c>
      <c r="H6" s="108">
        <v>519290</v>
      </c>
      <c r="I6" s="108"/>
      <c r="J6" s="118">
        <f>153930+365360</f>
        <v>519290</v>
      </c>
    </row>
    <row r="7" spans="1:10">
      <c r="A7" s="109" t="s">
        <v>188</v>
      </c>
      <c r="B7" s="108"/>
      <c r="C7" s="108"/>
      <c r="D7" s="108"/>
      <c r="E7" s="108"/>
      <c r="F7" s="108"/>
      <c r="G7" s="108"/>
      <c r="H7" s="108"/>
      <c r="I7" s="108"/>
      <c r="J7" s="118"/>
    </row>
    <row r="8" spans="1:10">
      <c r="A8" s="109" t="s">
        <v>189</v>
      </c>
      <c r="B8" s="108"/>
      <c r="C8" s="108"/>
      <c r="D8" s="108"/>
      <c r="E8" s="108"/>
      <c r="F8" s="108"/>
      <c r="G8" s="108"/>
      <c r="H8" s="108"/>
      <c r="I8" s="108"/>
      <c r="J8" s="118"/>
    </row>
    <row r="9" spans="1:10">
      <c r="A9" s="109" t="s">
        <v>190</v>
      </c>
      <c r="B9" s="108">
        <v>27446.400000000001</v>
      </c>
      <c r="C9" s="108"/>
      <c r="D9" s="108">
        <v>27446.400000000001</v>
      </c>
      <c r="E9" s="108">
        <v>57048.76</v>
      </c>
      <c r="F9" s="108"/>
      <c r="G9" s="108">
        <v>57048.76</v>
      </c>
      <c r="H9" s="108">
        <v>78155.28</v>
      </c>
      <c r="I9" s="108"/>
      <c r="J9" s="118">
        <v>78155.28</v>
      </c>
    </row>
    <row r="10" spans="1:10">
      <c r="A10" s="109" t="s">
        <v>191</v>
      </c>
      <c r="B10" s="108"/>
      <c r="C10" s="108"/>
      <c r="D10" s="108">
        <v>18442.64</v>
      </c>
      <c r="E10" s="108"/>
      <c r="F10" s="108"/>
      <c r="G10" s="108">
        <v>17045.849999999999</v>
      </c>
      <c r="H10" s="108"/>
      <c r="I10" s="108"/>
      <c r="J10" s="118">
        <v>25964.5</v>
      </c>
    </row>
    <row r="11" spans="1:10">
      <c r="A11" s="109" t="s">
        <v>192</v>
      </c>
      <c r="B11" s="108"/>
      <c r="C11" s="108"/>
      <c r="D11" s="108"/>
      <c r="E11" s="108"/>
      <c r="F11" s="108"/>
      <c r="G11" s="108"/>
      <c r="H11" s="108"/>
      <c r="I11" s="108"/>
      <c r="J11" s="118"/>
    </row>
    <row r="12" spans="1:10">
      <c r="A12" s="107" t="s">
        <v>193</v>
      </c>
      <c r="B12" s="108">
        <v>950024.34</v>
      </c>
      <c r="C12" s="108"/>
      <c r="D12" s="110">
        <f>SUM(D13:D36)</f>
        <v>609820.31999999995</v>
      </c>
      <c r="E12" s="108">
        <v>592905.25</v>
      </c>
      <c r="F12" s="108"/>
      <c r="G12" s="110">
        <f>SUM(G13:G36)</f>
        <v>554849.125</v>
      </c>
      <c r="H12" s="108">
        <v>752641.48</v>
      </c>
      <c r="I12" s="108"/>
      <c r="J12" s="119">
        <f>SUM(J13:J36)</f>
        <v>286552.23</v>
      </c>
    </row>
    <row r="13" spans="1:10">
      <c r="A13" s="111" t="s">
        <v>194</v>
      </c>
      <c r="B13" s="108">
        <v>70924</v>
      </c>
      <c r="C13" s="108"/>
      <c r="D13" s="108">
        <v>70924</v>
      </c>
      <c r="E13" s="108">
        <v>27314</v>
      </c>
      <c r="F13" s="108"/>
      <c r="G13" s="108">
        <v>27314</v>
      </c>
      <c r="H13" s="108">
        <v>47036.68</v>
      </c>
      <c r="I13" s="108"/>
      <c r="J13" s="118">
        <v>47036.68</v>
      </c>
    </row>
    <row r="14" spans="1:10">
      <c r="A14" s="111" t="s">
        <v>195</v>
      </c>
      <c r="B14" s="108">
        <v>2036.14</v>
      </c>
      <c r="C14" s="108"/>
      <c r="D14" s="108">
        <v>3775</v>
      </c>
      <c r="E14" s="108">
        <v>2687.75</v>
      </c>
      <c r="F14" s="108"/>
      <c r="G14" s="108">
        <v>2687.75</v>
      </c>
      <c r="H14" s="108"/>
      <c r="I14" s="108"/>
      <c r="J14" s="118"/>
    </row>
    <row r="15" spans="1:10">
      <c r="A15" s="111" t="s">
        <v>196</v>
      </c>
      <c r="B15" s="108"/>
      <c r="C15" s="108"/>
      <c r="D15" s="108"/>
      <c r="E15" s="108"/>
      <c r="F15" s="108"/>
      <c r="G15" s="108"/>
      <c r="H15" s="108"/>
      <c r="I15" s="108"/>
      <c r="J15" s="118"/>
    </row>
    <row r="16" spans="1:10">
      <c r="A16" s="111" t="s">
        <v>197</v>
      </c>
      <c r="B16" s="108"/>
      <c r="C16" s="108"/>
      <c r="D16" s="108"/>
      <c r="E16" s="108"/>
      <c r="F16" s="108"/>
      <c r="G16" s="108"/>
      <c r="H16" s="108"/>
      <c r="I16" s="108"/>
      <c r="J16" s="118"/>
    </row>
    <row r="17" spans="1:10">
      <c r="A17" s="111" t="s">
        <v>198</v>
      </c>
      <c r="B17" s="108"/>
      <c r="C17" s="108"/>
      <c r="D17" s="108"/>
      <c r="E17" s="108"/>
      <c r="F17" s="108"/>
      <c r="G17" s="108"/>
      <c r="H17" s="108"/>
      <c r="I17" s="108"/>
      <c r="J17" s="118"/>
    </row>
    <row r="18" spans="1:10">
      <c r="A18" s="111" t="s">
        <v>199</v>
      </c>
      <c r="B18" s="108">
        <v>15675.6</v>
      </c>
      <c r="C18" s="108"/>
      <c r="D18" s="108">
        <v>16645.599999999999</v>
      </c>
      <c r="E18" s="108">
        <v>15724.55</v>
      </c>
      <c r="F18" s="108"/>
      <c r="G18" s="108">
        <v>15724.55</v>
      </c>
      <c r="H18" s="108">
        <v>16383.5</v>
      </c>
      <c r="I18" s="108"/>
      <c r="J18" s="118">
        <v>16943.5</v>
      </c>
    </row>
    <row r="19" spans="1:10">
      <c r="A19" s="111" t="s">
        <v>200</v>
      </c>
      <c r="B19" s="108"/>
      <c r="C19" s="108"/>
      <c r="D19" s="108"/>
      <c r="E19" s="108"/>
      <c r="F19" s="108"/>
      <c r="G19" s="108"/>
      <c r="H19" s="108"/>
      <c r="I19" s="108"/>
      <c r="J19" s="118"/>
    </row>
    <row r="20" spans="1:10">
      <c r="A20" s="111" t="s">
        <v>201</v>
      </c>
      <c r="B20" s="108"/>
      <c r="C20" s="108"/>
      <c r="D20" s="108"/>
      <c r="E20" s="108"/>
      <c r="F20" s="108"/>
      <c r="G20" s="108"/>
      <c r="H20" s="108"/>
      <c r="I20" s="108"/>
      <c r="J20" s="118"/>
    </row>
    <row r="21" spans="1:10">
      <c r="A21" s="111" t="s">
        <v>202</v>
      </c>
      <c r="B21" s="108">
        <v>2131</v>
      </c>
      <c r="C21" s="108"/>
      <c r="D21" s="108">
        <v>2123</v>
      </c>
      <c r="E21" s="108">
        <v>1560</v>
      </c>
      <c r="F21" s="108"/>
      <c r="G21" s="108">
        <v>1560</v>
      </c>
      <c r="H21" s="108">
        <v>1912</v>
      </c>
      <c r="I21" s="108"/>
      <c r="J21" s="118">
        <v>1921</v>
      </c>
    </row>
    <row r="22" spans="1:10">
      <c r="A22" s="111" t="s">
        <v>203</v>
      </c>
      <c r="B22" s="108"/>
      <c r="C22" s="108"/>
      <c r="D22" s="108"/>
      <c r="E22" s="108"/>
      <c r="F22" s="108"/>
      <c r="G22" s="108"/>
      <c r="H22" s="108"/>
      <c r="I22" s="108"/>
      <c r="J22" s="118"/>
    </row>
    <row r="23" spans="1:10">
      <c r="A23" s="111" t="s">
        <v>204</v>
      </c>
      <c r="B23" s="108">
        <v>6670</v>
      </c>
      <c r="C23" s="108"/>
      <c r="D23" s="108">
        <v>6670</v>
      </c>
      <c r="E23" s="108">
        <v>2390</v>
      </c>
      <c r="F23" s="108"/>
      <c r="G23" s="108">
        <v>2390</v>
      </c>
      <c r="H23" s="108">
        <v>8527</v>
      </c>
      <c r="I23" s="108"/>
      <c r="J23" s="118">
        <v>8527</v>
      </c>
    </row>
    <row r="24" spans="1:10">
      <c r="A24" s="111" t="s">
        <v>205</v>
      </c>
      <c r="B24" s="108"/>
      <c r="C24" s="108"/>
      <c r="D24" s="108"/>
      <c r="E24" s="108"/>
      <c r="F24" s="108"/>
      <c r="G24" s="108"/>
      <c r="H24" s="108"/>
      <c r="I24" s="108"/>
      <c r="J24" s="118"/>
    </row>
    <row r="25" spans="1:10">
      <c r="A25" s="111" t="s">
        <v>206</v>
      </c>
      <c r="B25" s="108"/>
      <c r="C25" s="108"/>
      <c r="D25" s="108"/>
      <c r="E25" s="108"/>
      <c r="F25" s="108"/>
      <c r="G25" s="108"/>
      <c r="H25" s="108"/>
      <c r="I25" s="108"/>
      <c r="J25" s="118"/>
    </row>
    <row r="26" spans="1:10">
      <c r="A26" s="111" t="s">
        <v>207</v>
      </c>
      <c r="B26" s="108">
        <v>2340</v>
      </c>
      <c r="C26" s="108"/>
      <c r="D26" s="108">
        <v>9221.32</v>
      </c>
      <c r="E26" s="108">
        <v>2247</v>
      </c>
      <c r="F26" s="108"/>
      <c r="G26" s="108">
        <v>8522.93</v>
      </c>
      <c r="H26" s="108">
        <v>17839</v>
      </c>
      <c r="I26" s="108"/>
      <c r="J26" s="118">
        <v>12982.25</v>
      </c>
    </row>
    <row r="27" spans="1:10">
      <c r="A27" s="111" t="s">
        <v>208</v>
      </c>
      <c r="B27" s="108"/>
      <c r="C27" s="108"/>
      <c r="D27" s="108"/>
      <c r="E27" s="108"/>
      <c r="F27" s="108"/>
      <c r="G27" s="108"/>
      <c r="H27" s="108"/>
      <c r="I27" s="108"/>
      <c r="J27" s="118"/>
    </row>
    <row r="28" spans="1:10">
      <c r="A28" s="111" t="s">
        <v>209</v>
      </c>
      <c r="B28" s="108"/>
      <c r="C28" s="108"/>
      <c r="D28" s="108"/>
      <c r="E28" s="108"/>
      <c r="F28" s="108"/>
      <c r="G28" s="108"/>
      <c r="H28" s="108"/>
      <c r="I28" s="108"/>
      <c r="J28" s="118"/>
    </row>
    <row r="29" spans="1:10">
      <c r="A29" s="111" t="s">
        <v>210</v>
      </c>
      <c r="B29" s="108"/>
      <c r="C29" s="108"/>
      <c r="D29" s="108"/>
      <c r="E29" s="108"/>
      <c r="F29" s="108"/>
      <c r="G29" s="108"/>
      <c r="H29" s="108"/>
      <c r="I29" s="108"/>
      <c r="J29" s="118"/>
    </row>
    <row r="30" spans="1:10">
      <c r="A30" s="111" t="s">
        <v>211</v>
      </c>
      <c r="B30" s="108"/>
      <c r="C30" s="108"/>
      <c r="D30" s="108"/>
      <c r="E30" s="108"/>
      <c r="F30" s="108"/>
      <c r="G30" s="108"/>
      <c r="H30" s="108"/>
      <c r="I30" s="108"/>
      <c r="J30" s="118"/>
    </row>
    <row r="31" spans="1:10">
      <c r="A31" s="111" t="s">
        <v>212</v>
      </c>
      <c r="B31" s="108"/>
      <c r="C31" s="108"/>
      <c r="D31" s="108">
        <v>7377.06</v>
      </c>
      <c r="E31" s="108"/>
      <c r="F31" s="108"/>
      <c r="G31" s="108">
        <v>6818.34</v>
      </c>
      <c r="H31" s="108"/>
      <c r="I31" s="108"/>
      <c r="J31" s="118">
        <v>10385.799999999999</v>
      </c>
    </row>
    <row r="32" spans="1:10">
      <c r="A32" s="111" t="s">
        <v>213</v>
      </c>
      <c r="B32" s="108">
        <v>22612</v>
      </c>
      <c r="C32" s="108"/>
      <c r="D32" s="108">
        <v>22612</v>
      </c>
      <c r="E32" s="108">
        <v>29478</v>
      </c>
      <c r="F32" s="108"/>
      <c r="G32" s="108">
        <v>29478</v>
      </c>
      <c r="H32" s="108">
        <v>79574</v>
      </c>
      <c r="I32" s="108"/>
      <c r="J32" s="118">
        <v>79574</v>
      </c>
    </row>
    <row r="33" spans="1:10">
      <c r="A33" s="111" t="s">
        <v>214</v>
      </c>
      <c r="B33" s="108"/>
      <c r="C33" s="108"/>
      <c r="D33" s="108"/>
      <c r="E33" s="108"/>
      <c r="F33" s="108"/>
      <c r="G33" s="108"/>
      <c r="H33" s="108"/>
      <c r="I33" s="108"/>
      <c r="J33" s="118"/>
    </row>
    <row r="34" spans="1:10">
      <c r="A34" s="111" t="s">
        <v>215</v>
      </c>
      <c r="B34" s="108"/>
      <c r="C34" s="108"/>
      <c r="D34" s="108"/>
      <c r="E34" s="108"/>
      <c r="F34" s="108"/>
      <c r="G34" s="108"/>
      <c r="H34" s="108"/>
      <c r="I34" s="108"/>
      <c r="J34" s="118"/>
    </row>
    <row r="35" spans="1:10">
      <c r="A35" s="111" t="s">
        <v>216</v>
      </c>
      <c r="B35" s="108"/>
      <c r="C35" s="108"/>
      <c r="D35" s="108"/>
      <c r="E35" s="108"/>
      <c r="F35" s="108"/>
      <c r="G35" s="108"/>
      <c r="H35" s="108"/>
      <c r="I35" s="108"/>
      <c r="J35" s="118"/>
    </row>
    <row r="36" spans="1:10">
      <c r="A36" s="111" t="s">
        <v>217</v>
      </c>
      <c r="B36" s="108">
        <v>827635.6</v>
      </c>
      <c r="C36" s="108"/>
      <c r="D36" s="108">
        <f>B36*0.5+56654.54</f>
        <v>470472.33999999997</v>
      </c>
      <c r="E36" s="108">
        <v>511503.95</v>
      </c>
      <c r="F36" s="108"/>
      <c r="G36" s="108">
        <f>E36*0.9</f>
        <v>460353.55499999999</v>
      </c>
      <c r="H36" s="108">
        <v>581369.30000000005</v>
      </c>
      <c r="I36" s="108"/>
      <c r="J36" s="118">
        <f>50606+58576</f>
        <v>109182</v>
      </c>
    </row>
    <row r="37" spans="1:10">
      <c r="A37" s="112" t="s">
        <v>218</v>
      </c>
      <c r="B37" s="108"/>
      <c r="C37" s="108"/>
      <c r="D37" s="108"/>
      <c r="E37" s="108"/>
      <c r="F37" s="108"/>
      <c r="G37" s="108"/>
      <c r="H37" s="108"/>
      <c r="I37" s="108"/>
      <c r="J37" s="118"/>
    </row>
    <row r="38" spans="1:10">
      <c r="A38" s="111" t="s">
        <v>219</v>
      </c>
      <c r="B38" s="108"/>
      <c r="C38" s="108"/>
      <c r="D38" s="108"/>
      <c r="E38" s="108"/>
      <c r="F38" s="108"/>
      <c r="G38" s="108"/>
      <c r="H38" s="108"/>
      <c r="I38" s="108"/>
      <c r="J38" s="118"/>
    </row>
    <row r="39" spans="1:10">
      <c r="A39" s="111" t="s">
        <v>220</v>
      </c>
      <c r="B39" s="108"/>
      <c r="C39" s="108"/>
      <c r="D39" s="108"/>
      <c r="E39" s="108"/>
      <c r="F39" s="108"/>
      <c r="G39" s="108"/>
      <c r="H39" s="108"/>
      <c r="I39" s="108"/>
      <c r="J39" s="118"/>
    </row>
    <row r="40" spans="1:10">
      <c r="A40" s="111" t="s">
        <v>221</v>
      </c>
      <c r="B40" s="108"/>
      <c r="C40" s="108"/>
      <c r="D40" s="108"/>
      <c r="E40" s="108"/>
      <c r="F40" s="108"/>
      <c r="G40" s="108"/>
      <c r="H40" s="108"/>
      <c r="I40" s="108"/>
      <c r="J40" s="118"/>
    </row>
    <row r="41" spans="1:10">
      <c r="A41" s="111" t="s">
        <v>222</v>
      </c>
      <c r="B41" s="108"/>
      <c r="C41" s="108"/>
      <c r="D41" s="108"/>
      <c r="E41" s="108"/>
      <c r="F41" s="108"/>
      <c r="G41" s="108"/>
      <c r="H41" s="108"/>
      <c r="I41" s="108"/>
      <c r="J41" s="118"/>
    </row>
    <row r="42" spans="1:10">
      <c r="A42" s="111" t="s">
        <v>223</v>
      </c>
      <c r="B42" s="108"/>
      <c r="C42" s="108"/>
      <c r="D42" s="108"/>
      <c r="E42" s="108"/>
      <c r="F42" s="108"/>
      <c r="G42" s="108"/>
      <c r="H42" s="108"/>
      <c r="I42" s="108"/>
      <c r="J42" s="118"/>
    </row>
    <row r="43" spans="1:10">
      <c r="A43" s="111" t="s">
        <v>224</v>
      </c>
      <c r="B43" s="108"/>
      <c r="C43" s="108"/>
      <c r="D43" s="108"/>
      <c r="E43" s="108"/>
      <c r="F43" s="108"/>
      <c r="G43" s="108"/>
      <c r="H43" s="108"/>
      <c r="I43" s="108"/>
      <c r="J43" s="118"/>
    </row>
    <row r="44" spans="1:10" ht="20.25" customHeight="1">
      <c r="A44" s="113" t="s">
        <v>225</v>
      </c>
      <c r="B44" s="108">
        <v>43179.59</v>
      </c>
      <c r="C44" s="108"/>
      <c r="D44" s="108">
        <f>20107.17+23072.42</f>
        <v>43179.59</v>
      </c>
      <c r="E44" s="108">
        <f>SUM(E45:E49)</f>
        <v>82184.87</v>
      </c>
      <c r="F44" s="108"/>
      <c r="G44" s="108">
        <f>SUM(G45:G49)</f>
        <v>82184.87</v>
      </c>
      <c r="H44" s="108"/>
      <c r="I44" s="108"/>
      <c r="J44" s="118">
        <f>SUM(J45:J49)</f>
        <v>83370.12</v>
      </c>
    </row>
    <row r="45" spans="1:10">
      <c r="A45" s="109" t="s">
        <v>226</v>
      </c>
      <c r="B45" s="108">
        <v>14889.5</v>
      </c>
      <c r="C45" s="108"/>
      <c r="D45" s="108"/>
      <c r="E45" s="108">
        <v>50203.94</v>
      </c>
      <c r="F45" s="108"/>
      <c r="G45" s="108">
        <v>50203.94</v>
      </c>
      <c r="H45" s="108"/>
      <c r="I45" s="108"/>
      <c r="J45" s="118">
        <v>28607.93</v>
      </c>
    </row>
    <row r="46" spans="1:10">
      <c r="A46" s="109" t="s">
        <v>227</v>
      </c>
      <c r="B46" s="108">
        <v>18005.66</v>
      </c>
      <c r="C46" s="108"/>
      <c r="D46" s="108"/>
      <c r="E46" s="108">
        <v>21676.09</v>
      </c>
      <c r="F46" s="108"/>
      <c r="G46" s="108">
        <v>21676.09</v>
      </c>
      <c r="H46" s="108"/>
      <c r="I46" s="108"/>
      <c r="J46" s="118">
        <v>37398.75</v>
      </c>
    </row>
    <row r="47" spans="1:10">
      <c r="A47" s="109" t="s">
        <v>228</v>
      </c>
      <c r="B47" s="108">
        <v>3762.39</v>
      </c>
      <c r="C47" s="108"/>
      <c r="D47" s="108"/>
      <c r="E47" s="108">
        <v>3762.39</v>
      </c>
      <c r="F47" s="108"/>
      <c r="G47" s="108">
        <v>3762.39</v>
      </c>
      <c r="H47" s="108"/>
      <c r="I47" s="108"/>
      <c r="J47" s="118">
        <v>9985.4500000000007</v>
      </c>
    </row>
    <row r="48" spans="1:10">
      <c r="A48" s="109" t="s">
        <v>229</v>
      </c>
      <c r="B48" s="108">
        <v>6525.04</v>
      </c>
      <c r="C48" s="108"/>
      <c r="D48" s="108"/>
      <c r="E48" s="108">
        <v>6542.45</v>
      </c>
      <c r="F48" s="108"/>
      <c r="G48" s="108">
        <v>6542.45</v>
      </c>
      <c r="H48" s="108"/>
      <c r="I48" s="108"/>
      <c r="J48" s="118">
        <v>7377.99</v>
      </c>
    </row>
    <row r="49" spans="1:10">
      <c r="A49" s="111" t="s">
        <v>230</v>
      </c>
      <c r="B49" s="108"/>
      <c r="C49" s="108"/>
      <c r="D49" s="108"/>
      <c r="E49" s="108"/>
      <c r="F49" s="108"/>
      <c r="G49" s="108"/>
      <c r="H49" s="108"/>
      <c r="I49" s="108"/>
      <c r="J49" s="118"/>
    </row>
    <row r="50" spans="1:10" ht="22.5" customHeight="1">
      <c r="A50" s="113" t="s">
        <v>231</v>
      </c>
      <c r="B50" s="108"/>
      <c r="C50" s="108"/>
      <c r="D50" s="108"/>
      <c r="E50" s="108"/>
      <c r="F50" s="108"/>
      <c r="G50" s="108"/>
      <c r="H50" s="108"/>
      <c r="I50" s="108"/>
      <c r="J50" s="118"/>
    </row>
    <row r="51" spans="1:10">
      <c r="A51" s="114" t="s">
        <v>232</v>
      </c>
      <c r="B51" s="108"/>
      <c r="C51" s="108"/>
      <c r="D51" s="108"/>
      <c r="E51" s="108"/>
      <c r="F51" s="108"/>
      <c r="G51" s="108"/>
      <c r="H51" s="108">
        <f>H52+H53+H54</f>
        <v>3171.9</v>
      </c>
      <c r="I51" s="108"/>
      <c r="J51" s="118"/>
    </row>
    <row r="52" spans="1:10">
      <c r="A52" s="115" t="s">
        <v>233</v>
      </c>
      <c r="B52" s="108"/>
      <c r="C52" s="108"/>
      <c r="D52" s="108"/>
      <c r="E52" s="108"/>
      <c r="F52" s="108"/>
      <c r="G52" s="108"/>
      <c r="H52" s="108">
        <v>3200</v>
      </c>
      <c r="I52" s="108"/>
      <c r="J52" s="118"/>
    </row>
    <row r="53" spans="1:10">
      <c r="A53" s="115" t="s">
        <v>234</v>
      </c>
      <c r="B53" s="108"/>
      <c r="C53" s="108"/>
      <c r="D53" s="108"/>
      <c r="E53" s="108"/>
      <c r="F53" s="108"/>
      <c r="G53" s="108"/>
      <c r="H53" s="108">
        <v>-34.19</v>
      </c>
      <c r="I53" s="108"/>
      <c r="J53" s="118"/>
    </row>
    <row r="54" spans="1:10">
      <c r="A54" s="115" t="s">
        <v>235</v>
      </c>
      <c r="B54" s="108"/>
      <c r="C54" s="108"/>
      <c r="D54" s="108"/>
      <c r="E54" s="108"/>
      <c r="F54" s="108"/>
      <c r="G54" s="108"/>
      <c r="H54" s="108">
        <v>6.09</v>
      </c>
      <c r="I54" s="108"/>
      <c r="J54" s="118"/>
    </row>
    <row r="55" spans="1:10">
      <c r="A55" s="114" t="s">
        <v>236</v>
      </c>
      <c r="B55" s="108">
        <f>B51+B50+B44+B37+B12+B5</f>
        <v>1389503.08</v>
      </c>
      <c r="C55" s="108"/>
      <c r="D55" s="108">
        <f>D51+D50+D44+D37+D12+D5</f>
        <v>1067741.7</v>
      </c>
      <c r="E55" s="108">
        <f>E51+E50+E44+E37+E12+E5</f>
        <v>1073055.8799999999</v>
      </c>
      <c r="F55" s="108"/>
      <c r="G55" s="108">
        <f>G51+G50+G44+G37+G12+G5</f>
        <v>1052045.605</v>
      </c>
      <c r="H55" s="108">
        <f>H51+H50+H44+H37+H12+H5</f>
        <v>1353258.6600000001</v>
      </c>
      <c r="I55" s="108"/>
      <c r="J55" s="118">
        <f>J51+J50+J44+J37+J12+J5</f>
        <v>993332.13</v>
      </c>
    </row>
  </sheetData>
  <mergeCells count="1">
    <mergeCell ref="A2:J2"/>
  </mergeCells>
  <phoneticPr fontId="2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26"/>
  <sheetViews>
    <sheetView workbookViewId="0">
      <selection activeCell="I9" sqref="I9"/>
    </sheetView>
  </sheetViews>
  <sheetFormatPr defaultColWidth="9" defaultRowHeight="14.4"/>
  <cols>
    <col min="1" max="1" width="44" customWidth="1"/>
    <col min="2" max="2" width="16.88671875" customWidth="1"/>
    <col min="3" max="3" width="14.21875" customWidth="1"/>
    <col min="4" max="4" width="13.88671875" customWidth="1"/>
  </cols>
  <sheetData>
    <row r="1" spans="1:4" ht="21.6">
      <c r="A1" s="21" t="s">
        <v>73</v>
      </c>
      <c r="B1" s="22"/>
    </row>
    <row r="2" spans="1:4" ht="25.5" customHeight="1">
      <c r="A2" s="120" t="s">
        <v>74</v>
      </c>
      <c r="B2" s="120"/>
      <c r="C2" s="120"/>
      <c r="D2" s="120"/>
    </row>
    <row r="3" spans="1:4">
      <c r="A3" s="96"/>
      <c r="B3" s="96"/>
    </row>
    <row r="4" spans="1:4" ht="43.5" customHeight="1">
      <c r="A4" s="23" t="s">
        <v>75</v>
      </c>
      <c r="B4" s="24" t="s">
        <v>76</v>
      </c>
      <c r="C4" s="24" t="s">
        <v>77</v>
      </c>
      <c r="D4" s="24" t="s">
        <v>78</v>
      </c>
    </row>
    <row r="5" spans="1:4" ht="28.05" customHeight="1">
      <c r="A5" s="25" t="s">
        <v>79</v>
      </c>
      <c r="B5" s="26"/>
      <c r="C5" s="26"/>
      <c r="D5" s="26"/>
    </row>
    <row r="6" spans="1:4" ht="28.05" customHeight="1">
      <c r="A6" s="27" t="s">
        <v>80</v>
      </c>
      <c r="B6" s="28">
        <v>164</v>
      </c>
      <c r="C6" s="28">
        <v>162</v>
      </c>
      <c r="D6" s="28">
        <v>153</v>
      </c>
    </row>
    <row r="7" spans="1:4" ht="28.05" customHeight="1">
      <c r="A7" s="27" t="s">
        <v>81</v>
      </c>
      <c r="B7" s="28">
        <v>8</v>
      </c>
      <c r="C7" s="28">
        <v>9</v>
      </c>
      <c r="D7" s="28">
        <v>9</v>
      </c>
    </row>
    <row r="8" spans="1:4" ht="28.05" customHeight="1">
      <c r="A8" s="29" t="s">
        <v>82</v>
      </c>
      <c r="B8" s="30">
        <f>1/8</f>
        <v>0.125</v>
      </c>
      <c r="C8" s="30">
        <f>1/9</f>
        <v>0.1111111111111111</v>
      </c>
      <c r="D8" s="30">
        <f>1/9</f>
        <v>0.1111111111111111</v>
      </c>
    </row>
    <row r="9" spans="1:4" ht="28.05" customHeight="1">
      <c r="A9" s="31" t="s">
        <v>83</v>
      </c>
      <c r="B9" s="32"/>
      <c r="C9" s="32"/>
      <c r="D9" s="32"/>
    </row>
    <row r="10" spans="1:4" ht="28.05" customHeight="1">
      <c r="A10" s="29" t="s">
        <v>84</v>
      </c>
      <c r="B10" s="32"/>
      <c r="C10" s="32"/>
      <c r="D10" s="32"/>
    </row>
    <row r="11" spans="1:4" ht="28.05" customHeight="1">
      <c r="A11" s="27" t="s">
        <v>85</v>
      </c>
      <c r="B11" s="32">
        <f>163/7</f>
        <v>23.285714285714285</v>
      </c>
      <c r="C11" s="32">
        <f>162/8</f>
        <v>20.25</v>
      </c>
      <c r="D11" s="32">
        <f>153/8</f>
        <v>19.125</v>
      </c>
    </row>
    <row r="12" spans="1:4" ht="28.05" customHeight="1">
      <c r="A12" s="27" t="s">
        <v>86</v>
      </c>
      <c r="B12" s="32"/>
      <c r="C12" s="32"/>
      <c r="D12" s="32"/>
    </row>
    <row r="13" spans="1:4" ht="28.05" customHeight="1">
      <c r="A13" s="27" t="s">
        <v>87</v>
      </c>
      <c r="B13" s="32"/>
      <c r="C13" s="32"/>
      <c r="D13" s="32"/>
    </row>
    <row r="14" spans="1:4" ht="28.05" customHeight="1">
      <c r="A14" s="29" t="s">
        <v>88</v>
      </c>
      <c r="B14" s="33">
        <f>SUM(B15:B20)</f>
        <v>1067741.7</v>
      </c>
      <c r="C14" s="33">
        <f>SUM(C15:C20)</f>
        <v>1052045.605</v>
      </c>
      <c r="D14" s="33">
        <f>SUM(D15:D20)</f>
        <v>993332.13</v>
      </c>
    </row>
    <row r="15" spans="1:4" ht="28.05" customHeight="1">
      <c r="A15" s="27" t="s">
        <v>89</v>
      </c>
      <c r="B15" s="34">
        <f>教育成本归集表!D5</f>
        <v>414741.79000000004</v>
      </c>
      <c r="C15" s="34">
        <f>教育成本归集表!G5</f>
        <v>415011.61</v>
      </c>
      <c r="D15" s="34">
        <f>教育成本归集表!J5</f>
        <v>623409.78</v>
      </c>
    </row>
    <row r="16" spans="1:4" ht="28.05" customHeight="1">
      <c r="A16" s="27" t="s">
        <v>90</v>
      </c>
      <c r="B16" s="34">
        <f>教育成本归集表!D12</f>
        <v>609820.31999999995</v>
      </c>
      <c r="C16" s="34">
        <f>教育成本归集表!G12</f>
        <v>554849.125</v>
      </c>
      <c r="D16" s="34">
        <f>教育成本归集表!J12</f>
        <v>286552.23</v>
      </c>
    </row>
    <row r="17" spans="1:4" ht="28.05" customHeight="1">
      <c r="A17" s="27" t="s">
        <v>91</v>
      </c>
      <c r="B17" s="34"/>
      <c r="C17" s="34">
        <f>教育成本归集表!G37</f>
        <v>0</v>
      </c>
      <c r="D17" s="34">
        <f>教育成本归集表!J37</f>
        <v>0</v>
      </c>
    </row>
    <row r="18" spans="1:4" ht="28.05" customHeight="1">
      <c r="A18" s="27" t="s">
        <v>92</v>
      </c>
      <c r="B18" s="34">
        <f>教育成本归集表!D44</f>
        <v>43179.59</v>
      </c>
      <c r="C18" s="34">
        <f>教育成本归集表!G44</f>
        <v>82184.87</v>
      </c>
      <c r="D18" s="34">
        <f>教育成本归集表!J44</f>
        <v>83370.12</v>
      </c>
    </row>
    <row r="19" spans="1:4" ht="28.05" customHeight="1">
      <c r="A19" s="35" t="s">
        <v>93</v>
      </c>
      <c r="B19" s="34"/>
      <c r="C19" s="34"/>
      <c r="D19" s="34"/>
    </row>
    <row r="20" spans="1:4" ht="28.05" customHeight="1">
      <c r="A20" s="27" t="s">
        <v>94</v>
      </c>
      <c r="B20" s="34"/>
      <c r="C20" s="34">
        <v>0</v>
      </c>
      <c r="D20" s="34">
        <f>教育成本归集表!J51</f>
        <v>0</v>
      </c>
    </row>
    <row r="21" spans="1:4" ht="28.05" customHeight="1">
      <c r="A21" s="29" t="s">
        <v>95</v>
      </c>
      <c r="B21" s="36">
        <f>收入情况表!B6</f>
        <v>120207.33</v>
      </c>
      <c r="C21" s="36">
        <f>收入情况表!C6</f>
        <v>98876.1</v>
      </c>
      <c r="D21" s="36">
        <f>D6*600</f>
        <v>91800</v>
      </c>
    </row>
    <row r="22" spans="1:4" ht="28.05" customHeight="1">
      <c r="A22" s="29" t="s">
        <v>96</v>
      </c>
      <c r="B22" s="34">
        <f>B14-B21</f>
        <v>947534.37</v>
      </c>
      <c r="C22" s="34">
        <f>C14-C21</f>
        <v>953169.505</v>
      </c>
      <c r="D22" s="34">
        <f>D14-D21</f>
        <v>901532.13</v>
      </c>
    </row>
    <row r="23" spans="1:4" ht="28.05" customHeight="1">
      <c r="A23" s="29" t="s">
        <v>97</v>
      </c>
      <c r="B23" s="33">
        <f>B22/B6</f>
        <v>5777.6485975609758</v>
      </c>
      <c r="C23" s="33">
        <f>C22/C6</f>
        <v>5883.7623765432099</v>
      </c>
      <c r="D23" s="33">
        <f>D22/D6</f>
        <v>5892.3668627450979</v>
      </c>
    </row>
    <row r="24" spans="1:4" ht="28.05" customHeight="1">
      <c r="A24" s="27" t="s">
        <v>98</v>
      </c>
      <c r="B24" s="98">
        <v>5851.26</v>
      </c>
      <c r="C24" s="99"/>
      <c r="D24" s="100"/>
    </row>
    <row r="25" spans="1:4" ht="28.05" customHeight="1">
      <c r="A25" s="27" t="s">
        <v>99</v>
      </c>
      <c r="B25" s="101"/>
      <c r="C25" s="102"/>
      <c r="D25" s="103"/>
    </row>
    <row r="26" spans="1:4" ht="28.05" customHeight="1">
      <c r="A26" s="27" t="s">
        <v>100</v>
      </c>
      <c r="B26" s="101"/>
      <c r="C26" s="102"/>
      <c r="D26" s="103"/>
    </row>
  </sheetData>
  <mergeCells count="5">
    <mergeCell ref="A2:D2"/>
    <mergeCell ref="A3:B3"/>
    <mergeCell ref="B24:D24"/>
    <mergeCell ref="B25:D25"/>
    <mergeCell ref="B26:D26"/>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E16"/>
  <sheetViews>
    <sheetView workbookViewId="0">
      <selection activeCell="H8" sqref="H8"/>
    </sheetView>
  </sheetViews>
  <sheetFormatPr defaultColWidth="9" defaultRowHeight="14.4"/>
  <cols>
    <col min="1" max="1" width="15" customWidth="1"/>
    <col min="2" max="2" width="13.21875" customWidth="1"/>
    <col min="3" max="3" width="13.109375" customWidth="1"/>
    <col min="4" max="4" width="12.88671875" customWidth="1"/>
    <col min="5" max="5" width="12.109375" customWidth="1"/>
  </cols>
  <sheetData>
    <row r="1" spans="1:5" ht="60" customHeight="1">
      <c r="A1" s="95" t="s">
        <v>165</v>
      </c>
      <c r="B1" s="95"/>
      <c r="C1" s="95"/>
      <c r="D1" s="95"/>
      <c r="E1" s="95"/>
    </row>
    <row r="2" spans="1:5" ht="41.4" customHeight="1">
      <c r="A2" s="16" t="s">
        <v>101</v>
      </c>
      <c r="B2" s="16" t="s">
        <v>102</v>
      </c>
      <c r="C2" s="16" t="s">
        <v>103</v>
      </c>
      <c r="D2" s="16" t="s">
        <v>104</v>
      </c>
      <c r="E2" s="16" t="s">
        <v>105</v>
      </c>
    </row>
    <row r="3" spans="1:5" ht="25.95" customHeight="1">
      <c r="A3" s="17" t="s">
        <v>106</v>
      </c>
      <c r="B3" s="17"/>
      <c r="C3" s="17"/>
      <c r="D3" s="17"/>
      <c r="E3" s="17"/>
    </row>
    <row r="4" spans="1:5" ht="25.95" customHeight="1">
      <c r="A4" s="17">
        <v>2019</v>
      </c>
      <c r="B4" s="17">
        <v>10</v>
      </c>
      <c r="C4" s="17">
        <f>19+36+33+19+28+28</f>
        <v>163</v>
      </c>
      <c r="D4" s="17">
        <f>20+28+27+22+33+37</f>
        <v>167</v>
      </c>
      <c r="E4" s="18">
        <f>(C4*8+D4*4)/12</f>
        <v>164.33333333333334</v>
      </c>
    </row>
    <row r="5" spans="1:5" ht="25.95" customHeight="1">
      <c r="A5" s="17">
        <v>2020</v>
      </c>
      <c r="B5" s="17">
        <v>11</v>
      </c>
      <c r="C5" s="17">
        <f>19+29+27+23+32+38</f>
        <v>168</v>
      </c>
      <c r="D5" s="17">
        <f>33+25+24+32+22+14</f>
        <v>150</v>
      </c>
      <c r="E5" s="18">
        <f>(C5*8+D5*4)/12</f>
        <v>162</v>
      </c>
    </row>
    <row r="6" spans="1:5" ht="25.95" customHeight="1">
      <c r="A6" s="17">
        <v>2021</v>
      </c>
      <c r="B6" s="17">
        <v>12</v>
      </c>
      <c r="C6" s="17">
        <f>15+28+31+30+25+33</f>
        <v>162</v>
      </c>
      <c r="D6" s="17">
        <f>8+14+28+31+29+25</f>
        <v>135</v>
      </c>
      <c r="E6" s="18">
        <f>(C6*8+D6*4)/12</f>
        <v>153</v>
      </c>
    </row>
    <row r="7" spans="1:5" ht="25.95" customHeight="1">
      <c r="A7" s="17"/>
      <c r="B7" s="17"/>
      <c r="C7" s="17"/>
      <c r="D7" s="17"/>
      <c r="E7" s="17"/>
    </row>
    <row r="8" spans="1:5" ht="25.95" customHeight="1">
      <c r="A8" s="17"/>
      <c r="B8" s="17"/>
      <c r="C8" s="17"/>
      <c r="D8" s="17"/>
      <c r="E8" s="17"/>
    </row>
    <row r="9" spans="1:5" ht="25.95" customHeight="1">
      <c r="A9" s="17"/>
      <c r="B9" s="17"/>
      <c r="C9" s="17"/>
      <c r="D9" s="17"/>
      <c r="E9" s="17"/>
    </row>
    <row r="10" spans="1:5" ht="25.95" customHeight="1">
      <c r="A10" s="17"/>
      <c r="B10" s="17"/>
      <c r="C10" s="17"/>
      <c r="D10" s="17"/>
      <c r="E10" s="17"/>
    </row>
    <row r="11" spans="1:5" ht="25.95" customHeight="1">
      <c r="A11" s="17"/>
      <c r="B11" s="17"/>
      <c r="C11" s="17"/>
      <c r="D11" s="17"/>
      <c r="E11" s="17"/>
    </row>
    <row r="12" spans="1:5" ht="25.95" customHeight="1">
      <c r="A12" s="17"/>
      <c r="B12" s="17"/>
      <c r="C12" s="17"/>
      <c r="D12" s="17"/>
      <c r="E12" s="17"/>
    </row>
    <row r="13" spans="1:5" ht="25.95" customHeight="1">
      <c r="A13" s="17"/>
      <c r="B13" s="17"/>
      <c r="C13" s="17"/>
      <c r="D13" s="17"/>
      <c r="E13" s="17"/>
    </row>
    <row r="14" spans="1:5" ht="25.95" customHeight="1">
      <c r="A14" s="17"/>
      <c r="B14" s="17"/>
      <c r="C14" s="17"/>
      <c r="D14" s="17"/>
      <c r="E14" s="17"/>
    </row>
    <row r="15" spans="1:5" ht="25.95" customHeight="1">
      <c r="A15" s="17" t="s">
        <v>107</v>
      </c>
      <c r="B15" s="17"/>
      <c r="C15" s="17"/>
      <c r="D15" s="17"/>
      <c r="E15" s="18"/>
    </row>
    <row r="16" spans="1:5" ht="15.6">
      <c r="A16" s="20"/>
      <c r="B16" s="20"/>
      <c r="C16" s="20"/>
      <c r="D16" s="20"/>
      <c r="E16" s="20"/>
    </row>
  </sheetData>
  <mergeCells count="1">
    <mergeCell ref="A1:E1"/>
  </mergeCells>
  <phoneticPr fontId="27" type="noConversion"/>
  <printOptions horizontalCentered="1"/>
  <pageMargins left="0.70866141732283472" right="0.70866141732283472" top="0.74803149606299213" bottom="0.74803149606299213" header="0.31496062992125984" footer="0.31496062992125984"/>
  <pageSetup paperSize="12" orientation="portrait" horizontalDpi="200" verticalDpi="200" r:id="rId1"/>
</worksheet>
</file>

<file path=xl/worksheets/sheet7.xml><?xml version="1.0" encoding="utf-8"?>
<worksheet xmlns="http://schemas.openxmlformats.org/spreadsheetml/2006/main" xmlns:r="http://schemas.openxmlformats.org/officeDocument/2006/relationships">
  <dimension ref="A1:G54"/>
  <sheetViews>
    <sheetView workbookViewId="0">
      <selection activeCell="J15" sqref="J15"/>
    </sheetView>
  </sheetViews>
  <sheetFormatPr defaultColWidth="9" defaultRowHeight="14.4"/>
  <cols>
    <col min="1" max="1" width="23.6640625" customWidth="1"/>
    <col min="2" max="3" width="13" customWidth="1"/>
  </cols>
  <sheetData>
    <row r="1" spans="1:7" ht="19.8" customHeight="1">
      <c r="A1" s="116" t="s">
        <v>166</v>
      </c>
      <c r="B1" s="116"/>
      <c r="C1" s="116"/>
      <c r="D1" s="116"/>
      <c r="E1" s="116"/>
      <c r="F1" s="116"/>
      <c r="G1" s="116"/>
    </row>
    <row r="2" spans="1:7" ht="19.2" customHeight="1">
      <c r="A2" s="16" t="s">
        <v>108</v>
      </c>
      <c r="B2" s="16" t="s">
        <v>109</v>
      </c>
      <c r="C2" s="16" t="s">
        <v>110</v>
      </c>
      <c r="D2" s="16" t="s">
        <v>111</v>
      </c>
      <c r="E2" s="16" t="s">
        <v>112</v>
      </c>
      <c r="F2" s="16" t="s">
        <v>105</v>
      </c>
      <c r="G2" s="16" t="s">
        <v>113</v>
      </c>
    </row>
    <row r="3" spans="1:7" ht="13.5" customHeight="1">
      <c r="A3" s="122" t="s">
        <v>245</v>
      </c>
      <c r="B3" s="121"/>
      <c r="C3" s="121"/>
      <c r="D3" s="121"/>
      <c r="E3" s="123"/>
      <c r="F3" s="124"/>
      <c r="G3" s="121"/>
    </row>
    <row r="4" spans="1:7" ht="13.5" customHeight="1">
      <c r="A4" s="125" t="s">
        <v>114</v>
      </c>
      <c r="B4" s="126">
        <v>14</v>
      </c>
      <c r="C4" s="127">
        <v>14</v>
      </c>
      <c r="D4" s="128">
        <v>14</v>
      </c>
      <c r="E4" s="129">
        <f>8/0.85</f>
        <v>9.4117647058823533</v>
      </c>
      <c r="F4" s="130">
        <v>8</v>
      </c>
      <c r="G4" s="130"/>
    </row>
    <row r="5" spans="1:7" ht="13.5" customHeight="1">
      <c r="A5" s="131" t="s">
        <v>246</v>
      </c>
      <c r="B5" s="126"/>
      <c r="C5" s="126"/>
      <c r="D5" s="128"/>
      <c r="E5" s="128"/>
      <c r="F5" s="129"/>
      <c r="G5" s="130"/>
    </row>
    <row r="6" spans="1:7" ht="13.5" customHeight="1">
      <c r="A6" s="132" t="s">
        <v>247</v>
      </c>
      <c r="B6" s="126">
        <v>7</v>
      </c>
      <c r="C6" s="126">
        <v>7</v>
      </c>
      <c r="D6" s="126">
        <v>7</v>
      </c>
      <c r="E6" s="128">
        <f>164/19</f>
        <v>8.6315789473684212</v>
      </c>
      <c r="F6" s="130">
        <v>7</v>
      </c>
      <c r="G6" s="130"/>
    </row>
    <row r="7" spans="1:7" ht="13.5" customHeight="1">
      <c r="A7" s="132" t="s">
        <v>248</v>
      </c>
      <c r="B7" s="126"/>
      <c r="C7" s="126"/>
      <c r="D7" s="126"/>
      <c r="E7" s="128"/>
      <c r="F7" s="130"/>
      <c r="G7" s="130"/>
    </row>
    <row r="8" spans="1:7" ht="13.5" customHeight="1">
      <c r="A8" s="132" t="s">
        <v>249</v>
      </c>
      <c r="B8" s="126"/>
      <c r="C8" s="126"/>
      <c r="D8" s="126"/>
      <c r="E8" s="128"/>
      <c r="F8" s="130"/>
      <c r="G8" s="130"/>
    </row>
    <row r="9" spans="1:7" ht="13.5" customHeight="1">
      <c r="A9" s="133" t="s">
        <v>30</v>
      </c>
      <c r="B9" s="126"/>
      <c r="C9" s="126"/>
      <c r="D9" s="126"/>
      <c r="E9" s="128"/>
      <c r="F9" s="130"/>
      <c r="G9" s="134"/>
    </row>
    <row r="10" spans="1:7" ht="13.5" customHeight="1">
      <c r="A10" s="131" t="s">
        <v>250</v>
      </c>
      <c r="B10" s="126"/>
      <c r="C10" s="126"/>
      <c r="D10" s="126"/>
      <c r="E10" s="135">
        <v>1</v>
      </c>
      <c r="F10" s="136">
        <v>1</v>
      </c>
      <c r="G10" s="137"/>
    </row>
    <row r="11" spans="1:7" ht="13.5" customHeight="1">
      <c r="A11" s="131" t="s">
        <v>251</v>
      </c>
      <c r="B11" s="126">
        <v>3</v>
      </c>
      <c r="C11" s="126">
        <v>3</v>
      </c>
      <c r="D11" s="126">
        <v>3</v>
      </c>
      <c r="E11" s="135"/>
      <c r="F11" s="136"/>
      <c r="G11" s="138"/>
    </row>
    <row r="12" spans="1:7" ht="13.5" customHeight="1">
      <c r="A12" s="131" t="s">
        <v>252</v>
      </c>
      <c r="B12" s="126">
        <v>4</v>
      </c>
      <c r="C12" s="126">
        <v>4</v>
      </c>
      <c r="D12" s="126">
        <v>4</v>
      </c>
      <c r="E12" s="135"/>
      <c r="F12" s="136"/>
      <c r="G12" s="139"/>
    </row>
    <row r="13" spans="1:7" ht="13.5" customHeight="1">
      <c r="A13" s="140" t="s">
        <v>253</v>
      </c>
      <c r="B13" s="126"/>
      <c r="C13" s="126"/>
      <c r="D13" s="126"/>
      <c r="E13" s="129"/>
      <c r="F13" s="130"/>
      <c r="G13" s="141"/>
    </row>
    <row r="14" spans="1:7" ht="13.5" customHeight="1">
      <c r="A14" s="115" t="s">
        <v>254</v>
      </c>
      <c r="B14" s="126"/>
      <c r="C14" s="126"/>
      <c r="D14" s="126"/>
      <c r="E14" s="142"/>
      <c r="F14" s="142"/>
      <c r="G14" s="142"/>
    </row>
    <row r="15" spans="1:7" ht="13.5" customHeight="1">
      <c r="A15" s="115" t="s">
        <v>255</v>
      </c>
      <c r="B15" s="126"/>
      <c r="C15" s="126"/>
      <c r="D15" s="126"/>
      <c r="E15" s="142"/>
      <c r="F15" s="142"/>
      <c r="G15" s="142"/>
    </row>
    <row r="16" spans="1:7" ht="13.5" customHeight="1">
      <c r="A16" s="115" t="s">
        <v>256</v>
      </c>
      <c r="B16" s="126"/>
      <c r="C16" s="126"/>
      <c r="D16" s="126"/>
      <c r="E16" s="142"/>
      <c r="F16" s="142"/>
      <c r="G16" s="142"/>
    </row>
    <row r="17" spans="1:7" ht="13.5" customHeight="1">
      <c r="A17" s="115" t="s">
        <v>257</v>
      </c>
      <c r="B17" s="126"/>
      <c r="C17" s="126"/>
      <c r="D17" s="126"/>
      <c r="E17" s="142"/>
      <c r="F17" s="142"/>
      <c r="G17" s="142"/>
    </row>
    <row r="18" spans="1:7" ht="13.5" customHeight="1">
      <c r="A18" s="115" t="s">
        <v>258</v>
      </c>
      <c r="B18" s="126"/>
      <c r="C18" s="126"/>
      <c r="D18" s="126"/>
      <c r="E18" s="142"/>
      <c r="F18" s="142"/>
      <c r="G18" s="142"/>
    </row>
    <row r="19" spans="1:7" ht="19.2" customHeight="1">
      <c r="A19" s="116" t="s">
        <v>237</v>
      </c>
      <c r="B19" s="116"/>
      <c r="C19" s="116"/>
      <c r="D19" s="116"/>
      <c r="E19" s="116"/>
      <c r="F19" s="116"/>
      <c r="G19" s="116"/>
    </row>
    <row r="20" spans="1:7" ht="22.2" customHeight="1">
      <c r="A20" s="121" t="s">
        <v>238</v>
      </c>
      <c r="B20" s="121" t="s">
        <v>239</v>
      </c>
      <c r="C20" s="121" t="s">
        <v>240</v>
      </c>
      <c r="D20" s="121" t="s">
        <v>241</v>
      </c>
      <c r="E20" s="121" t="s">
        <v>242</v>
      </c>
      <c r="F20" s="121" t="s">
        <v>243</v>
      </c>
      <c r="G20" s="121" t="s">
        <v>244</v>
      </c>
    </row>
    <row r="21" spans="1:7" ht="13.5" customHeight="1">
      <c r="A21" s="122" t="s">
        <v>245</v>
      </c>
      <c r="B21" s="121"/>
      <c r="C21" s="121"/>
      <c r="D21" s="121"/>
      <c r="E21" s="123"/>
      <c r="F21" s="124"/>
      <c r="G21" s="121"/>
    </row>
    <row r="22" spans="1:7" ht="13.5" customHeight="1">
      <c r="A22" s="125" t="s">
        <v>114</v>
      </c>
      <c r="B22" s="126">
        <v>15</v>
      </c>
      <c r="C22" s="127">
        <v>15</v>
      </c>
      <c r="D22" s="128">
        <v>15</v>
      </c>
      <c r="E22" s="129"/>
      <c r="F22" s="130">
        <v>9</v>
      </c>
      <c r="G22" s="130"/>
    </row>
    <row r="23" spans="1:7" ht="13.5" customHeight="1">
      <c r="A23" s="131" t="s">
        <v>246</v>
      </c>
      <c r="B23" s="126"/>
      <c r="C23" s="126"/>
      <c r="D23" s="128"/>
      <c r="E23" s="128"/>
      <c r="F23" s="129"/>
      <c r="G23" s="130"/>
    </row>
    <row r="24" spans="1:7" ht="13.5" customHeight="1">
      <c r="A24" s="132" t="s">
        <v>247</v>
      </c>
      <c r="B24" s="126">
        <v>8</v>
      </c>
      <c r="C24" s="126">
        <v>8</v>
      </c>
      <c r="D24" s="126">
        <v>8</v>
      </c>
      <c r="E24" s="128">
        <f>162/19</f>
        <v>8.526315789473685</v>
      </c>
      <c r="F24" s="130">
        <v>8</v>
      </c>
      <c r="G24" s="130"/>
    </row>
    <row r="25" spans="1:7" ht="13.5" customHeight="1">
      <c r="A25" s="132" t="s">
        <v>248</v>
      </c>
      <c r="B25" s="126"/>
      <c r="C25" s="126"/>
      <c r="D25" s="126"/>
      <c r="E25" s="128"/>
      <c r="F25" s="130"/>
      <c r="G25" s="130"/>
    </row>
    <row r="26" spans="1:7" ht="13.5" customHeight="1">
      <c r="A26" s="132" t="s">
        <v>249</v>
      </c>
      <c r="B26" s="126"/>
      <c r="C26" s="126"/>
      <c r="D26" s="126"/>
      <c r="E26" s="128"/>
      <c r="F26" s="130"/>
      <c r="G26" s="130"/>
    </row>
    <row r="27" spans="1:7" ht="13.5" customHeight="1">
      <c r="A27" s="133" t="s">
        <v>30</v>
      </c>
      <c r="B27" s="126"/>
      <c r="C27" s="126"/>
      <c r="D27" s="126"/>
      <c r="E27" s="128"/>
      <c r="F27" s="130"/>
      <c r="G27" s="134"/>
    </row>
    <row r="28" spans="1:7" ht="13.5" customHeight="1">
      <c r="A28" s="131" t="s">
        <v>250</v>
      </c>
      <c r="B28" s="126"/>
      <c r="C28" s="126"/>
      <c r="D28" s="126"/>
      <c r="E28" s="135"/>
      <c r="F28" s="136">
        <v>1</v>
      </c>
      <c r="G28" s="137"/>
    </row>
    <row r="29" spans="1:7" ht="13.5" customHeight="1">
      <c r="A29" s="131" t="s">
        <v>251</v>
      </c>
      <c r="B29" s="126">
        <v>3</v>
      </c>
      <c r="C29" s="126">
        <v>3</v>
      </c>
      <c r="D29" s="126">
        <v>3</v>
      </c>
      <c r="E29" s="135"/>
      <c r="F29" s="136"/>
      <c r="G29" s="138"/>
    </row>
    <row r="30" spans="1:7" ht="13.5" customHeight="1">
      <c r="A30" s="131" t="s">
        <v>252</v>
      </c>
      <c r="B30" s="126">
        <v>4</v>
      </c>
      <c r="C30" s="126">
        <v>4</v>
      </c>
      <c r="D30" s="126">
        <v>4</v>
      </c>
      <c r="E30" s="135"/>
      <c r="F30" s="136"/>
      <c r="G30" s="139"/>
    </row>
    <row r="31" spans="1:7" ht="13.5" customHeight="1">
      <c r="A31" s="140" t="s">
        <v>253</v>
      </c>
      <c r="B31" s="126"/>
      <c r="C31" s="126"/>
      <c r="D31" s="126"/>
      <c r="E31" s="129"/>
      <c r="F31" s="130"/>
      <c r="G31" s="141"/>
    </row>
    <row r="32" spans="1:7" ht="13.5" customHeight="1">
      <c r="A32" s="115" t="s">
        <v>254</v>
      </c>
      <c r="B32" s="126"/>
      <c r="C32" s="126"/>
      <c r="D32" s="126"/>
      <c r="E32" s="142"/>
      <c r="F32" s="142"/>
      <c r="G32" s="142"/>
    </row>
    <row r="33" spans="1:7" ht="13.5" customHeight="1">
      <c r="A33" s="115" t="s">
        <v>255</v>
      </c>
      <c r="B33" s="126"/>
      <c r="C33" s="126"/>
      <c r="D33" s="126"/>
      <c r="E33" s="142"/>
      <c r="F33" s="142"/>
      <c r="G33" s="142"/>
    </row>
    <row r="34" spans="1:7" ht="13.5" customHeight="1">
      <c r="A34" s="115" t="s">
        <v>256</v>
      </c>
      <c r="B34" s="126"/>
      <c r="C34" s="126"/>
      <c r="D34" s="126"/>
      <c r="E34" s="142"/>
      <c r="F34" s="142"/>
      <c r="G34" s="142"/>
    </row>
    <row r="35" spans="1:7" ht="13.5" customHeight="1">
      <c r="A35" s="115" t="s">
        <v>257</v>
      </c>
      <c r="B35" s="126"/>
      <c r="C35" s="126"/>
      <c r="D35" s="126"/>
      <c r="E35" s="142"/>
      <c r="F35" s="142"/>
      <c r="G35" s="142"/>
    </row>
    <row r="36" spans="1:7" ht="13.5" customHeight="1">
      <c r="A36" s="115" t="s">
        <v>258</v>
      </c>
      <c r="B36" s="126">
        <v>2</v>
      </c>
      <c r="C36" s="126">
        <v>2</v>
      </c>
      <c r="D36" s="126"/>
      <c r="E36" s="142"/>
      <c r="F36" s="142"/>
      <c r="G36" s="142"/>
    </row>
    <row r="37" spans="1:7" ht="21.6">
      <c r="A37" s="116" t="s">
        <v>167</v>
      </c>
      <c r="B37" s="116"/>
      <c r="C37" s="116"/>
      <c r="D37" s="116"/>
      <c r="E37" s="116"/>
      <c r="F37" s="116"/>
      <c r="G37" s="116"/>
    </row>
    <row r="38" spans="1:7" ht="20.399999999999999" customHeight="1">
      <c r="A38" s="121" t="s">
        <v>238</v>
      </c>
      <c r="B38" s="121" t="s">
        <v>239</v>
      </c>
      <c r="C38" s="121" t="s">
        <v>240</v>
      </c>
      <c r="D38" s="121" t="s">
        <v>241</v>
      </c>
      <c r="E38" s="121" t="s">
        <v>242</v>
      </c>
      <c r="F38" s="121" t="s">
        <v>243</v>
      </c>
      <c r="G38" s="121" t="s">
        <v>244</v>
      </c>
    </row>
    <row r="39" spans="1:7" ht="13.5" customHeight="1">
      <c r="A39" s="122" t="s">
        <v>245</v>
      </c>
      <c r="B39" s="121"/>
      <c r="C39" s="121"/>
      <c r="D39" s="121"/>
      <c r="E39" s="123"/>
      <c r="F39" s="124"/>
      <c r="G39" s="121"/>
    </row>
    <row r="40" spans="1:7" ht="13.5" customHeight="1">
      <c r="A40" s="125" t="s">
        <v>114</v>
      </c>
      <c r="B40" s="126">
        <v>15</v>
      </c>
      <c r="C40" s="127">
        <v>15</v>
      </c>
      <c r="D40" s="128">
        <v>15</v>
      </c>
      <c r="E40" s="129"/>
      <c r="F40" s="130">
        <v>9</v>
      </c>
      <c r="G40" s="130"/>
    </row>
    <row r="41" spans="1:7" ht="13.5" customHeight="1">
      <c r="A41" s="131" t="s">
        <v>246</v>
      </c>
      <c r="B41" s="126"/>
      <c r="C41" s="126"/>
      <c r="D41" s="128"/>
      <c r="E41" s="128"/>
      <c r="F41" s="129"/>
      <c r="G41" s="130"/>
    </row>
    <row r="42" spans="1:7" ht="13.5" customHeight="1">
      <c r="A42" s="132" t="s">
        <v>247</v>
      </c>
      <c r="B42" s="126">
        <v>8</v>
      </c>
      <c r="C42" s="126">
        <v>8</v>
      </c>
      <c r="D42" s="126">
        <v>8</v>
      </c>
      <c r="E42" s="128">
        <f>153/19</f>
        <v>8.0526315789473681</v>
      </c>
      <c r="F42" s="130">
        <v>8</v>
      </c>
      <c r="G42" s="130"/>
    </row>
    <row r="43" spans="1:7" ht="13.5" customHeight="1">
      <c r="A43" s="132" t="s">
        <v>248</v>
      </c>
      <c r="B43" s="126"/>
      <c r="C43" s="126"/>
      <c r="D43" s="126"/>
      <c r="E43" s="128"/>
      <c r="F43" s="130"/>
      <c r="G43" s="130"/>
    </row>
    <row r="44" spans="1:7" ht="13.5" customHeight="1">
      <c r="A44" s="132" t="s">
        <v>249</v>
      </c>
      <c r="B44" s="126"/>
      <c r="C44" s="126"/>
      <c r="D44" s="126"/>
      <c r="E44" s="128"/>
      <c r="F44" s="130"/>
      <c r="G44" s="130"/>
    </row>
    <row r="45" spans="1:7" ht="13.5" customHeight="1">
      <c r="A45" s="133" t="s">
        <v>30</v>
      </c>
      <c r="B45" s="126"/>
      <c r="C45" s="126"/>
      <c r="D45" s="126"/>
      <c r="E45" s="128"/>
      <c r="F45" s="130"/>
      <c r="G45" s="134"/>
    </row>
    <row r="46" spans="1:7" ht="13.5" customHeight="1">
      <c r="A46" s="131" t="s">
        <v>250</v>
      </c>
      <c r="B46" s="126"/>
      <c r="C46" s="126"/>
      <c r="D46" s="126"/>
      <c r="E46" s="135"/>
      <c r="F46" s="136">
        <v>1</v>
      </c>
      <c r="G46" s="137"/>
    </row>
    <row r="47" spans="1:7" ht="13.5" customHeight="1">
      <c r="A47" s="131" t="s">
        <v>251</v>
      </c>
      <c r="B47" s="126">
        <v>3</v>
      </c>
      <c r="C47" s="126">
        <v>3</v>
      </c>
      <c r="D47" s="126">
        <v>3</v>
      </c>
      <c r="E47" s="135"/>
      <c r="F47" s="136"/>
      <c r="G47" s="138"/>
    </row>
    <row r="48" spans="1:7" ht="13.5" customHeight="1">
      <c r="A48" s="131" t="s">
        <v>252</v>
      </c>
      <c r="B48" s="126">
        <v>4</v>
      </c>
      <c r="C48" s="126">
        <v>4</v>
      </c>
      <c r="D48" s="126">
        <v>4</v>
      </c>
      <c r="E48" s="135"/>
      <c r="F48" s="136"/>
      <c r="G48" s="139"/>
    </row>
    <row r="49" spans="1:7" ht="13.5" customHeight="1">
      <c r="A49" s="140" t="s">
        <v>253</v>
      </c>
      <c r="B49" s="126"/>
      <c r="C49" s="126"/>
      <c r="D49" s="126"/>
      <c r="E49" s="129"/>
      <c r="F49" s="130"/>
      <c r="G49" s="141"/>
    </row>
    <row r="50" spans="1:7" ht="13.5" customHeight="1">
      <c r="A50" s="115" t="s">
        <v>254</v>
      </c>
      <c r="B50" s="126"/>
      <c r="C50" s="126"/>
      <c r="D50" s="126"/>
      <c r="E50" s="142"/>
      <c r="F50" s="142"/>
      <c r="G50" s="142"/>
    </row>
    <row r="51" spans="1:7" ht="13.5" customHeight="1">
      <c r="A51" s="115" t="s">
        <v>255</v>
      </c>
      <c r="B51" s="126"/>
      <c r="C51" s="126"/>
      <c r="D51" s="126"/>
      <c r="E51" s="142"/>
      <c r="F51" s="142"/>
      <c r="G51" s="142"/>
    </row>
    <row r="52" spans="1:7" ht="13.5" customHeight="1">
      <c r="A52" s="115" t="s">
        <v>256</v>
      </c>
      <c r="B52" s="126"/>
      <c r="C52" s="126"/>
      <c r="D52" s="126"/>
      <c r="E52" s="142"/>
      <c r="F52" s="142"/>
      <c r="G52" s="142"/>
    </row>
    <row r="53" spans="1:7" ht="13.5" customHeight="1">
      <c r="A53" s="115" t="s">
        <v>257</v>
      </c>
      <c r="B53" s="126"/>
      <c r="C53" s="126"/>
      <c r="D53" s="126"/>
      <c r="E53" s="142"/>
      <c r="F53" s="142"/>
      <c r="G53" s="142"/>
    </row>
    <row r="54" spans="1:7" ht="14.4" customHeight="1">
      <c r="A54" s="115" t="s">
        <v>258</v>
      </c>
      <c r="B54" s="126">
        <v>2</v>
      </c>
      <c r="C54" s="126">
        <v>2</v>
      </c>
      <c r="D54" s="126"/>
      <c r="E54" s="142"/>
      <c r="F54" s="142"/>
      <c r="G54" s="142"/>
    </row>
  </sheetData>
  <mergeCells count="12">
    <mergeCell ref="A1:G1"/>
    <mergeCell ref="E10:E12"/>
    <mergeCell ref="F10:F12"/>
    <mergeCell ref="G10:G12"/>
    <mergeCell ref="E46:E48"/>
    <mergeCell ref="F46:F48"/>
    <mergeCell ref="G46:G48"/>
    <mergeCell ref="A19:G19"/>
    <mergeCell ref="E28:E30"/>
    <mergeCell ref="F28:F30"/>
    <mergeCell ref="G28:G30"/>
    <mergeCell ref="A37:G37"/>
  </mergeCells>
  <phoneticPr fontId="27"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4"/>
  <sheetViews>
    <sheetView workbookViewId="0">
      <selection activeCell="H38" sqref="H38"/>
    </sheetView>
  </sheetViews>
  <sheetFormatPr defaultColWidth="9" defaultRowHeight="14.4"/>
  <cols>
    <col min="1" max="1" width="19.33203125" customWidth="1"/>
    <col min="2" max="2" width="17.21875" customWidth="1"/>
    <col min="3" max="3" width="13.33203125" customWidth="1"/>
    <col min="4" max="4" width="19.88671875" customWidth="1"/>
    <col min="5" max="5" width="15.77734375" customWidth="1"/>
    <col min="6" max="6" width="12.109375" customWidth="1"/>
    <col min="7" max="7" width="15.88671875" customWidth="1"/>
    <col min="8" max="8" width="11.33203125" customWidth="1"/>
  </cols>
  <sheetData>
    <row r="1" spans="1:8" ht="26.4">
      <c r="A1" s="97" t="s">
        <v>115</v>
      </c>
      <c r="B1" s="97"/>
      <c r="C1" s="97"/>
      <c r="D1" s="97"/>
      <c r="E1" s="97"/>
      <c r="F1" s="97"/>
      <c r="G1" s="97"/>
      <c r="H1" s="13"/>
    </row>
    <row r="2" spans="1:8">
      <c r="G2" t="s">
        <v>72</v>
      </c>
    </row>
    <row r="3" spans="1:8">
      <c r="A3" s="143" t="s">
        <v>238</v>
      </c>
      <c r="B3" s="144" t="s">
        <v>259</v>
      </c>
      <c r="C3" s="144" t="s">
        <v>260</v>
      </c>
      <c r="D3" s="144" t="s">
        <v>261</v>
      </c>
      <c r="E3" s="145" t="s">
        <v>181</v>
      </c>
      <c r="F3" s="144" t="s">
        <v>262</v>
      </c>
      <c r="G3" s="146" t="s">
        <v>116</v>
      </c>
      <c r="H3" s="147" t="s">
        <v>117</v>
      </c>
    </row>
    <row r="4" spans="1:8">
      <c r="A4" s="148" t="s">
        <v>263</v>
      </c>
      <c r="B4" s="149">
        <v>368852.75</v>
      </c>
      <c r="C4" s="149">
        <f>8.17*10000*1.2*8</f>
        <v>784320</v>
      </c>
      <c r="D4" s="149">
        <v>368852.75</v>
      </c>
      <c r="E4" s="149"/>
      <c r="F4" s="150"/>
      <c r="G4" s="151"/>
      <c r="H4" s="152"/>
    </row>
    <row r="5" spans="1:8">
      <c r="A5" s="148" t="s">
        <v>264</v>
      </c>
      <c r="B5" s="149">
        <v>22612</v>
      </c>
      <c r="C5" s="149"/>
      <c r="D5" s="149">
        <v>22612</v>
      </c>
      <c r="E5" s="149"/>
      <c r="F5" s="150"/>
      <c r="G5" s="153"/>
      <c r="H5" s="152"/>
    </row>
    <row r="6" spans="1:8">
      <c r="A6" s="154" t="s">
        <v>265</v>
      </c>
      <c r="B6" s="149">
        <v>27446.400000000001</v>
      </c>
      <c r="C6" s="149"/>
      <c r="D6" s="149">
        <v>27446.400000000001</v>
      </c>
      <c r="E6" s="149"/>
      <c r="F6" s="150"/>
      <c r="G6" s="155"/>
      <c r="H6" s="152"/>
    </row>
    <row r="7" spans="1:8">
      <c r="A7" s="148" t="s">
        <v>266</v>
      </c>
      <c r="B7" s="149"/>
      <c r="C7" s="149"/>
      <c r="D7" s="149"/>
      <c r="E7" s="149"/>
      <c r="F7" s="150"/>
      <c r="G7" s="153"/>
      <c r="H7" s="152"/>
    </row>
    <row r="8" spans="1:8">
      <c r="A8" s="154" t="s">
        <v>118</v>
      </c>
      <c r="B8" s="149"/>
      <c r="C8" s="149"/>
      <c r="D8" s="149"/>
      <c r="E8" s="149"/>
      <c r="F8" s="150"/>
      <c r="G8" s="153"/>
      <c r="H8" s="152"/>
    </row>
    <row r="9" spans="1:8">
      <c r="A9" s="148" t="s">
        <v>267</v>
      </c>
      <c r="B9" s="149"/>
      <c r="C9" s="149"/>
      <c r="D9" s="149">
        <f>D4*0.05</f>
        <v>18442.637500000001</v>
      </c>
      <c r="E9" s="149"/>
      <c r="F9" s="149"/>
      <c r="G9" s="153"/>
      <c r="H9" s="152"/>
    </row>
    <row r="10" spans="1:8">
      <c r="A10" s="148" t="s">
        <v>268</v>
      </c>
      <c r="B10" s="149"/>
      <c r="C10" s="149"/>
      <c r="D10" s="149">
        <f>D4*0.02</f>
        <v>7377.0550000000003</v>
      </c>
      <c r="E10" s="149"/>
      <c r="F10" s="150"/>
      <c r="G10" s="153"/>
      <c r="H10" s="152"/>
    </row>
    <row r="11" spans="1:8">
      <c r="A11" s="148" t="s">
        <v>269</v>
      </c>
      <c r="B11" s="149"/>
      <c r="C11" s="149"/>
      <c r="D11" s="149">
        <f>D4*0.025</f>
        <v>9221.3187500000004</v>
      </c>
      <c r="E11" s="149"/>
      <c r="F11" s="150"/>
      <c r="G11" s="153"/>
      <c r="H11" s="152"/>
    </row>
    <row r="12" spans="1:8">
      <c r="A12" s="152" t="s">
        <v>119</v>
      </c>
      <c r="B12" s="152"/>
      <c r="C12" s="152"/>
      <c r="D12" s="152"/>
      <c r="E12" s="152"/>
      <c r="F12" s="152"/>
      <c r="G12" s="152"/>
      <c r="H12" s="152"/>
    </row>
    <row r="13" spans="1:8">
      <c r="A13" s="156"/>
      <c r="B13" s="156"/>
      <c r="C13" s="156"/>
      <c r="D13" s="156"/>
      <c r="E13" s="156"/>
      <c r="F13" s="156"/>
      <c r="G13" s="156"/>
      <c r="H13" s="156"/>
    </row>
    <row r="14" spans="1:8">
      <c r="A14" s="143" t="s">
        <v>238</v>
      </c>
      <c r="B14" s="144" t="s">
        <v>270</v>
      </c>
      <c r="C14" s="144" t="s">
        <v>260</v>
      </c>
      <c r="D14" s="144" t="s">
        <v>271</v>
      </c>
      <c r="E14" s="145" t="s">
        <v>183</v>
      </c>
      <c r="F14" s="144" t="s">
        <v>262</v>
      </c>
      <c r="G14" s="146" t="s">
        <v>120</v>
      </c>
      <c r="H14" s="147" t="s">
        <v>117</v>
      </c>
    </row>
    <row r="15" spans="1:8">
      <c r="A15" s="148" t="s">
        <v>263</v>
      </c>
      <c r="B15" s="149">
        <v>340917</v>
      </c>
      <c r="C15" s="149">
        <f>8.4*10000*1.2*9</f>
        <v>907200</v>
      </c>
      <c r="D15" s="149">
        <v>340917</v>
      </c>
      <c r="E15" s="149"/>
      <c r="F15" s="150"/>
      <c r="G15" s="151"/>
      <c r="H15" s="152"/>
    </row>
    <row r="16" spans="1:8">
      <c r="A16" s="148" t="s">
        <v>264</v>
      </c>
      <c r="B16" s="149">
        <v>29478</v>
      </c>
      <c r="C16" s="149"/>
      <c r="D16" s="149">
        <v>29478</v>
      </c>
      <c r="E16" s="149"/>
      <c r="F16" s="150"/>
      <c r="G16" s="153"/>
      <c r="H16" s="152"/>
    </row>
    <row r="17" spans="1:8">
      <c r="A17" s="154" t="s">
        <v>265</v>
      </c>
      <c r="B17" s="149">
        <v>57048.76</v>
      </c>
      <c r="C17" s="149"/>
      <c r="D17" s="149">
        <v>57048.76</v>
      </c>
      <c r="E17" s="149"/>
      <c r="F17" s="150"/>
      <c r="G17" s="155"/>
      <c r="H17" s="152"/>
    </row>
    <row r="18" spans="1:8">
      <c r="A18" s="148" t="s">
        <v>266</v>
      </c>
      <c r="B18" s="149"/>
      <c r="C18" s="149"/>
      <c r="D18" s="149"/>
      <c r="E18" s="149"/>
      <c r="F18" s="150"/>
      <c r="G18" s="153"/>
      <c r="H18" s="152"/>
    </row>
    <row r="19" spans="1:8">
      <c r="A19" s="154" t="s">
        <v>118</v>
      </c>
      <c r="B19" s="149"/>
      <c r="C19" s="149"/>
      <c r="D19" s="149"/>
      <c r="E19" s="149"/>
      <c r="F19" s="150"/>
      <c r="G19" s="153"/>
      <c r="H19" s="152"/>
    </row>
    <row r="20" spans="1:8">
      <c r="A20" s="148" t="s">
        <v>267</v>
      </c>
      <c r="B20" s="149"/>
      <c r="C20" s="149"/>
      <c r="D20" s="149">
        <f>D15*0.05</f>
        <v>17045.850000000002</v>
      </c>
      <c r="E20" s="149"/>
      <c r="F20" s="149"/>
      <c r="G20" s="153"/>
      <c r="H20" s="152"/>
    </row>
    <row r="21" spans="1:8">
      <c r="A21" s="148" t="s">
        <v>268</v>
      </c>
      <c r="B21" s="149"/>
      <c r="C21" s="149"/>
      <c r="D21" s="149">
        <f>D15*0.02</f>
        <v>6818.34</v>
      </c>
      <c r="E21" s="149"/>
      <c r="F21" s="150"/>
      <c r="G21" s="153"/>
      <c r="H21" s="152"/>
    </row>
    <row r="22" spans="1:8">
      <c r="A22" s="148" t="s">
        <v>269</v>
      </c>
      <c r="B22" s="149"/>
      <c r="C22" s="149"/>
      <c r="D22" s="149">
        <f>D15*0.025</f>
        <v>8522.9250000000011</v>
      </c>
      <c r="E22" s="149"/>
      <c r="F22" s="150"/>
      <c r="G22" s="153"/>
      <c r="H22" s="152"/>
    </row>
    <row r="23" spans="1:8">
      <c r="A23" s="152" t="s">
        <v>119</v>
      </c>
      <c r="B23" s="152"/>
      <c r="C23" s="152"/>
      <c r="D23" s="152"/>
      <c r="E23" s="152"/>
      <c r="F23" s="152"/>
      <c r="G23" s="152"/>
      <c r="H23" s="152"/>
    </row>
    <row r="24" spans="1:8">
      <c r="A24" s="156"/>
      <c r="B24" s="156"/>
      <c r="C24" s="156"/>
      <c r="D24" s="156"/>
      <c r="E24" s="156"/>
      <c r="F24" s="156"/>
      <c r="G24" s="156"/>
      <c r="H24" s="156"/>
    </row>
    <row r="25" spans="1:8">
      <c r="A25" s="143" t="s">
        <v>238</v>
      </c>
      <c r="B25" s="144" t="s">
        <v>272</v>
      </c>
      <c r="C25" s="144" t="s">
        <v>260</v>
      </c>
      <c r="D25" s="144" t="s">
        <v>273</v>
      </c>
      <c r="E25" s="145" t="s">
        <v>185</v>
      </c>
      <c r="F25" s="144" t="s">
        <v>262</v>
      </c>
      <c r="G25" s="146" t="s">
        <v>121</v>
      </c>
      <c r="H25" s="147" t="s">
        <v>117</v>
      </c>
    </row>
    <row r="26" spans="1:8">
      <c r="A26" s="148" t="s">
        <v>263</v>
      </c>
      <c r="B26" s="149">
        <v>519290</v>
      </c>
      <c r="C26" s="149">
        <f>8.63*10000*1.2*9</f>
        <v>932040.00000000012</v>
      </c>
      <c r="D26" s="149">
        <v>519290</v>
      </c>
      <c r="E26" s="149"/>
      <c r="F26" s="150"/>
      <c r="G26" s="151"/>
      <c r="H26" s="152"/>
    </row>
    <row r="27" spans="1:8">
      <c r="A27" s="148" t="s">
        <v>264</v>
      </c>
      <c r="B27" s="149">
        <v>79574</v>
      </c>
      <c r="C27" s="149"/>
      <c r="D27" s="149">
        <v>79574</v>
      </c>
      <c r="E27" s="149"/>
      <c r="F27" s="150"/>
      <c r="G27" s="153"/>
      <c r="H27" s="152"/>
    </row>
    <row r="28" spans="1:8">
      <c r="A28" s="154" t="s">
        <v>265</v>
      </c>
      <c r="B28" s="149">
        <v>78155.28</v>
      </c>
      <c r="C28" s="149"/>
      <c r="D28" s="149">
        <v>78155.28</v>
      </c>
      <c r="E28" s="149"/>
      <c r="F28" s="150"/>
      <c r="G28" s="155"/>
      <c r="H28" s="152"/>
    </row>
    <row r="29" spans="1:8">
      <c r="A29" s="148" t="s">
        <v>266</v>
      </c>
      <c r="B29" s="149"/>
      <c r="C29" s="149"/>
      <c r="D29" s="149"/>
      <c r="E29" s="149"/>
      <c r="F29" s="150"/>
      <c r="G29" s="153"/>
      <c r="H29" s="152"/>
    </row>
    <row r="30" spans="1:8">
      <c r="A30" s="154" t="s">
        <v>118</v>
      </c>
      <c r="B30" s="149"/>
      <c r="C30" s="149"/>
      <c r="D30" s="149"/>
      <c r="E30" s="149"/>
      <c r="F30" s="150"/>
      <c r="G30" s="153"/>
      <c r="H30" s="152"/>
    </row>
    <row r="31" spans="1:8">
      <c r="A31" s="148" t="s">
        <v>267</v>
      </c>
      <c r="B31" s="149"/>
      <c r="C31" s="149"/>
      <c r="D31" s="149">
        <f>D26*0.05</f>
        <v>25964.5</v>
      </c>
      <c r="E31" s="149"/>
      <c r="F31" s="149"/>
      <c r="G31" s="153"/>
      <c r="H31" s="152"/>
    </row>
    <row r="32" spans="1:8">
      <c r="A32" s="148" t="s">
        <v>268</v>
      </c>
      <c r="B32" s="149"/>
      <c r="C32" s="149"/>
      <c r="D32" s="149">
        <f>D26*0.02</f>
        <v>10385.800000000001</v>
      </c>
      <c r="E32" s="149"/>
      <c r="F32" s="150"/>
      <c r="G32" s="153"/>
      <c r="H32" s="152"/>
    </row>
    <row r="33" spans="1:8">
      <c r="A33" s="148" t="s">
        <v>269</v>
      </c>
      <c r="B33" s="149"/>
      <c r="C33" s="149"/>
      <c r="D33" s="149">
        <f>D26*0.025</f>
        <v>12982.25</v>
      </c>
      <c r="E33" s="149"/>
      <c r="F33" s="150"/>
      <c r="G33" s="153"/>
      <c r="H33" s="152"/>
    </row>
    <row r="34" spans="1:8">
      <c r="A34" s="152" t="s">
        <v>119</v>
      </c>
      <c r="B34" s="119"/>
      <c r="C34" s="152"/>
      <c r="D34" s="152"/>
      <c r="E34" s="152"/>
      <c r="F34" s="152"/>
      <c r="G34" s="152"/>
      <c r="H34" s="152"/>
    </row>
  </sheetData>
  <mergeCells count="1">
    <mergeCell ref="A1:G1"/>
  </mergeCells>
  <phoneticPr fontId="27"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E32"/>
  <sheetViews>
    <sheetView topLeftCell="A28" workbookViewId="0">
      <selection activeCell="G5" sqref="G5:H5"/>
    </sheetView>
  </sheetViews>
  <sheetFormatPr defaultColWidth="9" defaultRowHeight="14.4"/>
  <cols>
    <col min="1" max="1" width="25.88671875" customWidth="1"/>
    <col min="2" max="2" width="15" style="6" customWidth="1"/>
    <col min="3" max="3" width="14.33203125" style="6" customWidth="1"/>
    <col min="4" max="4" width="13.33203125" style="6" customWidth="1"/>
    <col min="5" max="5" width="15.109375" style="6" customWidth="1"/>
  </cols>
  <sheetData>
    <row r="1" spans="1:5" ht="28.2" customHeight="1">
      <c r="A1" s="157" t="s">
        <v>122</v>
      </c>
      <c r="B1" s="157"/>
      <c r="C1" s="157"/>
      <c r="D1" s="157"/>
      <c r="E1" s="157"/>
    </row>
    <row r="2" spans="1:5" ht="24.6" customHeight="1">
      <c r="A2" s="104" t="s">
        <v>172</v>
      </c>
      <c r="B2" s="105" t="s">
        <v>173</v>
      </c>
      <c r="C2" s="105" t="s">
        <v>174</v>
      </c>
      <c r="D2" s="105" t="s">
        <v>175</v>
      </c>
      <c r="E2" s="105" t="s">
        <v>176</v>
      </c>
    </row>
    <row r="3" spans="1:5" ht="35.4" customHeight="1">
      <c r="A3" s="7" t="s">
        <v>123</v>
      </c>
      <c r="B3" s="8">
        <v>844853</v>
      </c>
      <c r="C3" s="8"/>
      <c r="D3" s="8"/>
      <c r="E3" s="82">
        <f>E4+E9+E21+E28</f>
        <v>83370.10791666666</v>
      </c>
    </row>
    <row r="4" spans="1:5" ht="21.75" customHeight="1">
      <c r="A4" s="9" t="s">
        <v>124</v>
      </c>
      <c r="B4" s="8">
        <v>522250</v>
      </c>
      <c r="C4" s="8"/>
      <c r="D4" s="10"/>
      <c r="E4" s="82">
        <f>E5+E6+E7+E8</f>
        <v>28607.92791666666</v>
      </c>
    </row>
    <row r="5" spans="1:5" ht="21.75" customHeight="1">
      <c r="A5" s="11" t="s">
        <v>125</v>
      </c>
      <c r="B5" s="8">
        <v>383647</v>
      </c>
      <c r="C5" s="8">
        <v>30</v>
      </c>
      <c r="D5" s="10">
        <v>0.05</v>
      </c>
      <c r="E5" s="8">
        <f>B5*0.95/C5</f>
        <v>12148.821666666665</v>
      </c>
    </row>
    <row r="6" spans="1:5" ht="21.75" customHeight="1">
      <c r="A6" s="11" t="s">
        <v>126</v>
      </c>
      <c r="B6" s="8"/>
      <c r="C6" s="8"/>
      <c r="D6" s="10"/>
      <c r="E6" s="8"/>
    </row>
    <row r="7" spans="1:5" ht="21.75" customHeight="1">
      <c r="A7" s="11" t="s">
        <v>127</v>
      </c>
      <c r="B7" s="8">
        <v>65000</v>
      </c>
      <c r="C7" s="8">
        <v>8</v>
      </c>
      <c r="D7" s="10">
        <v>0.05</v>
      </c>
      <c r="E7" s="8">
        <f>B7*0.95/C7</f>
        <v>7718.75</v>
      </c>
    </row>
    <row r="8" spans="1:5" ht="21.75" customHeight="1">
      <c r="A8" s="11" t="s">
        <v>128</v>
      </c>
      <c r="B8" s="8">
        <v>73603</v>
      </c>
      <c r="C8" s="8">
        <v>8</v>
      </c>
      <c r="D8" s="10">
        <v>0.05</v>
      </c>
      <c r="E8" s="8">
        <f>B8*0.95/C8</f>
        <v>8740.3562499999989</v>
      </c>
    </row>
    <row r="9" spans="1:5" ht="21.75" customHeight="1">
      <c r="A9" s="12" t="s">
        <v>129</v>
      </c>
      <c r="B9" s="8">
        <v>215358</v>
      </c>
      <c r="C9" s="8"/>
      <c r="D9" s="10"/>
      <c r="E9" s="82">
        <f>E10+E11+E12+E13+E15+E14+E16+E17+E18+E19+E20</f>
        <v>37398.745000000003</v>
      </c>
    </row>
    <row r="10" spans="1:5" ht="21.75" customHeight="1">
      <c r="A10" s="11" t="s">
        <v>130</v>
      </c>
      <c r="B10" s="8">
        <v>35205</v>
      </c>
      <c r="C10" s="8">
        <v>6</v>
      </c>
      <c r="D10" s="10">
        <v>0.05</v>
      </c>
      <c r="E10" s="8">
        <f>B10*0.95/C10</f>
        <v>5574.125</v>
      </c>
    </row>
    <row r="11" spans="1:5" ht="21.75" customHeight="1">
      <c r="A11" s="11" t="s">
        <v>131</v>
      </c>
      <c r="B11" s="8">
        <v>75930</v>
      </c>
      <c r="C11" s="8">
        <v>6</v>
      </c>
      <c r="D11" s="10">
        <v>0.05</v>
      </c>
      <c r="E11" s="8">
        <f>B11*0.95/C11</f>
        <v>12022.25</v>
      </c>
    </row>
    <row r="12" spans="1:5" ht="21.75" customHeight="1">
      <c r="A12" s="11" t="s">
        <v>132</v>
      </c>
      <c r="B12" s="8"/>
      <c r="C12" s="8"/>
      <c r="D12" s="10"/>
      <c r="E12" s="8"/>
    </row>
    <row r="13" spans="1:5" ht="21.75" customHeight="1">
      <c r="A13" s="11" t="s">
        <v>133</v>
      </c>
      <c r="B13" s="8">
        <v>15238</v>
      </c>
      <c r="C13" s="8">
        <v>5</v>
      </c>
      <c r="D13" s="10">
        <v>0.05</v>
      </c>
      <c r="E13" s="8">
        <f>B13*0.95/C13</f>
        <v>2895.22</v>
      </c>
    </row>
    <row r="14" spans="1:5" ht="21.75" customHeight="1">
      <c r="A14" s="11" t="s">
        <v>134</v>
      </c>
      <c r="B14" s="8"/>
      <c r="C14" s="8"/>
      <c r="D14" s="8"/>
      <c r="E14" s="8"/>
    </row>
    <row r="15" spans="1:5" ht="21.75" customHeight="1">
      <c r="A15" s="11" t="s">
        <v>135</v>
      </c>
      <c r="B15" s="8">
        <v>75335</v>
      </c>
      <c r="C15" s="8">
        <v>5</v>
      </c>
      <c r="D15" s="10">
        <v>0.05</v>
      </c>
      <c r="E15" s="8">
        <f>B15*0.95/C15</f>
        <v>14313.65</v>
      </c>
    </row>
    <row r="16" spans="1:5" ht="21.75" customHeight="1">
      <c r="A16" s="11" t="s">
        <v>136</v>
      </c>
      <c r="B16" s="8"/>
      <c r="C16" s="8"/>
      <c r="D16" s="10"/>
      <c r="E16" s="8"/>
    </row>
    <row r="17" spans="1:5" ht="21.75" customHeight="1">
      <c r="A17" s="11" t="s">
        <v>137</v>
      </c>
      <c r="B17" s="8">
        <v>13650</v>
      </c>
      <c r="C17" s="8">
        <v>5</v>
      </c>
      <c r="D17" s="10">
        <v>0.05</v>
      </c>
      <c r="E17" s="8">
        <f>B17*0.95/C17</f>
        <v>2593.5</v>
      </c>
    </row>
    <row r="18" spans="1:5" ht="21.75" customHeight="1">
      <c r="A18" s="11" t="s">
        <v>138</v>
      </c>
      <c r="B18" s="8"/>
      <c r="C18" s="8"/>
      <c r="D18" s="10"/>
      <c r="E18" s="8"/>
    </row>
    <row r="19" spans="1:5" ht="21.75" customHeight="1">
      <c r="A19" s="11" t="s">
        <v>139</v>
      </c>
      <c r="B19" s="8"/>
      <c r="C19" s="8"/>
      <c r="D19" s="8"/>
      <c r="E19" s="8"/>
    </row>
    <row r="20" spans="1:5" ht="34.200000000000003" customHeight="1">
      <c r="A20" s="11" t="s">
        <v>140</v>
      </c>
      <c r="B20" s="8"/>
      <c r="C20" s="8"/>
      <c r="D20" s="8"/>
      <c r="E20" s="8"/>
    </row>
    <row r="21" spans="1:5" ht="21.75" customHeight="1">
      <c r="A21" s="12" t="s">
        <v>141</v>
      </c>
      <c r="B21" s="8">
        <v>52555</v>
      </c>
      <c r="C21" s="8"/>
      <c r="D21" s="10"/>
      <c r="E21" s="82">
        <f>E22+E23+E24+E25+E26+E27</f>
        <v>9985.4500000000007</v>
      </c>
    </row>
    <row r="22" spans="1:5" ht="21.75" customHeight="1">
      <c r="A22" s="11" t="s">
        <v>142</v>
      </c>
      <c r="B22" s="8"/>
      <c r="C22" s="8"/>
      <c r="D22" s="8"/>
      <c r="E22" s="8"/>
    </row>
    <row r="23" spans="1:5" ht="21.75" customHeight="1">
      <c r="A23" s="11" t="s">
        <v>143</v>
      </c>
      <c r="B23" s="8"/>
      <c r="C23" s="8"/>
      <c r="D23" s="10"/>
      <c r="E23" s="8"/>
    </row>
    <row r="24" spans="1:5" ht="21.75" customHeight="1">
      <c r="A24" s="11" t="s">
        <v>144</v>
      </c>
      <c r="B24" s="8"/>
      <c r="C24" s="8"/>
      <c r="D24" s="10"/>
      <c r="E24" s="82"/>
    </row>
    <row r="25" spans="1:5" ht="21.75" customHeight="1">
      <c r="A25" s="11" t="s">
        <v>145</v>
      </c>
      <c r="B25" s="8">
        <v>31030</v>
      </c>
      <c r="C25" s="8">
        <v>5</v>
      </c>
      <c r="D25" s="10">
        <v>0.05</v>
      </c>
      <c r="E25" s="8">
        <f>B25*0.95/C25</f>
        <v>5895.7</v>
      </c>
    </row>
    <row r="26" spans="1:5" ht="21.75" customHeight="1">
      <c r="A26" s="11" t="s">
        <v>146</v>
      </c>
      <c r="B26" s="8"/>
      <c r="C26" s="8"/>
      <c r="D26" s="10"/>
      <c r="E26" s="82"/>
    </row>
    <row r="27" spans="1:5" ht="21.75" customHeight="1">
      <c r="A27" s="11" t="s">
        <v>147</v>
      </c>
      <c r="B27" s="8">
        <v>21525</v>
      </c>
      <c r="C27" s="8">
        <v>5</v>
      </c>
      <c r="D27" s="10">
        <v>0.05</v>
      </c>
      <c r="E27" s="8">
        <f>B27*0.95/C27</f>
        <v>4089.75</v>
      </c>
    </row>
    <row r="28" spans="1:5" ht="21.75" customHeight="1">
      <c r="A28" s="12" t="s">
        <v>148</v>
      </c>
      <c r="B28" s="8">
        <v>54690</v>
      </c>
      <c r="C28" s="8"/>
      <c r="D28" s="8"/>
      <c r="E28" s="82">
        <f>E29+E30+E31</f>
        <v>7377.9849999999997</v>
      </c>
    </row>
    <row r="29" spans="1:5" ht="21.75" customHeight="1">
      <c r="A29" s="11" t="s">
        <v>149</v>
      </c>
      <c r="B29" s="8">
        <v>32437</v>
      </c>
      <c r="C29" s="8">
        <v>10</v>
      </c>
      <c r="D29" s="10">
        <v>0.05</v>
      </c>
      <c r="E29" s="8">
        <f>B29*0.95/C29</f>
        <v>3081.5149999999999</v>
      </c>
    </row>
    <row r="30" spans="1:5" ht="33.6" customHeight="1">
      <c r="A30" s="11" t="s">
        <v>150</v>
      </c>
      <c r="B30" s="8">
        <v>720</v>
      </c>
      <c r="C30" s="8">
        <v>10</v>
      </c>
      <c r="D30" s="10">
        <v>0.05</v>
      </c>
      <c r="E30" s="8">
        <f>B30*0.95/C30</f>
        <v>68.400000000000006</v>
      </c>
    </row>
    <row r="31" spans="1:5" ht="21.75" customHeight="1">
      <c r="A31" s="11" t="s">
        <v>151</v>
      </c>
      <c r="B31" s="8">
        <v>22253</v>
      </c>
      <c r="C31" s="8">
        <v>5</v>
      </c>
      <c r="D31" s="10">
        <v>0.05</v>
      </c>
      <c r="E31" s="8">
        <f>B31*0.95/C31</f>
        <v>4228.07</v>
      </c>
    </row>
    <row r="32" spans="1:5" ht="24" customHeight="1">
      <c r="A32" s="83"/>
      <c r="B32" s="84"/>
      <c r="C32" s="84"/>
      <c r="D32" s="10"/>
      <c r="E32" s="82"/>
    </row>
  </sheetData>
  <mergeCells count="1">
    <mergeCell ref="A1:E1"/>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2023-01-05T06:42:28Z</cp:lastPrinted>
  <dcterms:created xsi:type="dcterms:W3CDTF">2022-07-04T01:13:00Z</dcterms:created>
  <dcterms:modified xsi:type="dcterms:W3CDTF">2023-01-05T06:43:37Z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4184FE2F0101407AAE38DB4388A39269</vt:lpwstr>
  </property>
  <property fmtid="{D5CDD505-2E9C-101B-9397-08002B2CF9AE}" pid="3" name="KSOProductBuildVer">
    <vt:lpwstr>2052-11.1.0.12763</vt:lpwstr>
  </property>
</Properties>
</file>