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6" windowHeight="11760" firstSheet="2" activeTab="9"/>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calcPr calcId="125725"/>
</workbook>
</file>

<file path=xl/calcChain.xml><?xml version="1.0" encoding="utf-8"?>
<calcChain xmlns="http://schemas.openxmlformats.org/spreadsheetml/2006/main">
  <c r="E15" i="6"/>
  <c r="F12" i="8"/>
  <c r="F11"/>
  <c r="C12"/>
  <c r="C11"/>
  <c r="F10"/>
  <c r="C10"/>
  <c r="H5" i="4"/>
  <c r="J44"/>
  <c r="J27"/>
  <c r="D18" i="5"/>
  <c r="D20"/>
  <c r="D21"/>
  <c r="D12"/>
  <c r="D11"/>
  <c r="D9"/>
  <c r="J51" i="4"/>
  <c r="H51"/>
  <c r="H44"/>
  <c r="J37"/>
  <c r="D17" i="5" s="1"/>
  <c r="H12" i="4"/>
  <c r="J13"/>
  <c r="J12" s="1"/>
  <c r="D16" i="5" s="1"/>
  <c r="J10" i="4"/>
  <c r="J9"/>
  <c r="J7"/>
  <c r="J6"/>
  <c r="J5" s="1"/>
  <c r="D15" i="5" s="1"/>
  <c r="D14" s="1"/>
  <c r="D22" s="1"/>
  <c r="D23" s="1"/>
  <c r="E3" i="6"/>
  <c r="E11"/>
  <c r="B21" i="9"/>
  <c r="E23"/>
  <c r="E22"/>
  <c r="E21" s="1"/>
  <c r="E17"/>
  <c r="E13"/>
  <c r="E12"/>
  <c r="E10"/>
  <c r="B29"/>
  <c r="E29" s="1"/>
  <c r="B30"/>
  <c r="E30" s="1"/>
  <c r="B15"/>
  <c r="E15" s="1"/>
  <c r="B14"/>
  <c r="E14" s="1"/>
  <c r="E4"/>
  <c r="B4"/>
  <c r="E12" i="8"/>
  <c r="E11"/>
  <c r="C5"/>
  <c r="E4" i="7"/>
  <c r="E7"/>
  <c r="E6"/>
  <c r="D13"/>
  <c r="D12"/>
  <c r="D11"/>
  <c r="D10"/>
  <c r="D7"/>
  <c r="D6"/>
  <c r="D24" i="5" l="1"/>
  <c r="D25"/>
  <c r="E9" i="9"/>
  <c r="E3" s="1"/>
  <c r="E28"/>
  <c r="B9"/>
  <c r="B3" s="1"/>
  <c r="B28"/>
</calcChain>
</file>

<file path=xl/sharedStrings.xml><?xml version="1.0" encoding="utf-8"?>
<sst xmlns="http://schemas.openxmlformats.org/spreadsheetml/2006/main" count="276" uniqueCount="251">
  <si>
    <t>民办中小学教育定价成本监审表</t>
  </si>
  <si>
    <t>（2021年度）</t>
  </si>
  <si>
    <r>
      <rPr>
        <sz val="16"/>
        <rFont val="宋体"/>
        <family val="3"/>
        <charset val="134"/>
      </rPr>
      <t>学校名称</t>
    </r>
    <r>
      <rPr>
        <sz val="16"/>
        <rFont val="Times New Roman"/>
        <family val="1"/>
      </rPr>
      <t xml:space="preserve">  </t>
    </r>
    <r>
      <rPr>
        <sz val="16"/>
        <rFont val="宋体"/>
        <family val="3"/>
        <charset val="134"/>
      </rPr>
      <t>（公章）</t>
    </r>
  </si>
  <si>
    <t>祁阳市向阳学校</t>
  </si>
  <si>
    <r>
      <rPr>
        <sz val="16"/>
        <rFont val="宋体"/>
        <family val="3"/>
        <charset val="134"/>
      </rPr>
      <t>法人代表</t>
    </r>
    <r>
      <rPr>
        <sz val="16"/>
        <rFont val="Times New Roman"/>
        <family val="1"/>
      </rPr>
      <t xml:space="preserve">  </t>
    </r>
  </si>
  <si>
    <t>唐湘旗</t>
  </si>
  <si>
    <r>
      <rPr>
        <sz val="16"/>
        <rFont val="宋体"/>
        <family val="3"/>
        <charset val="134"/>
      </rPr>
      <t>财务负责人</t>
    </r>
  </si>
  <si>
    <t>刘淑芳</t>
  </si>
  <si>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</si>
  <si>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r>
      <rPr>
        <sz val="16"/>
        <rFont val="宋体"/>
        <family val="3"/>
        <charset val="134"/>
      </rPr>
      <t>学校地址</t>
    </r>
  </si>
  <si>
    <t>祁阳市长虹街道办事处复兴路与祁峰路交汇处</t>
  </si>
  <si>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</si>
  <si>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</si>
  <si>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</si>
  <si>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</si>
  <si>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</si>
  <si>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</si>
  <si>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color indexed="8"/>
        <rFont val="Times New Roman"/>
        <family val="1"/>
      </rPr>
      <t>2021</t>
    </r>
    <r>
      <rPr>
        <b/>
        <sz val="12"/>
        <color indexed="8"/>
        <rFont val="宋体"/>
        <family val="3"/>
        <charset val="134"/>
      </rPr>
      <t>年上学期</t>
    </r>
  </si>
  <si>
    <r>
      <rPr>
        <b/>
        <sz val="12"/>
        <rFont val="Times New Roman"/>
        <family val="1"/>
      </rPr>
      <t>2021</t>
    </r>
    <r>
      <rPr>
        <b/>
        <sz val="12"/>
        <rFont val="宋体"/>
        <family val="3"/>
        <charset val="134"/>
      </rPr>
      <t>年下学期</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</si>
  <si>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</si>
  <si>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</si>
  <si>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</si>
  <si>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</si>
  <si>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</si>
  <si>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indexed="8"/>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</si>
  <si>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</si>
  <si>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indexed="8"/>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</si>
  <si>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</si>
  <si>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</si>
  <si>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</si>
  <si>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</si>
  <si>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</si>
  <si>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indexed="8"/>
        <rFont val="Times New Roman"/>
        <family val="1"/>
      </rPr>
      <t xml:space="preserve">              </t>
    </r>
    <r>
      <rPr>
        <sz val="12"/>
        <color indexed="8"/>
        <rFont val="宋体"/>
        <family val="3"/>
        <charset val="134"/>
      </rPr>
      <t>小学部</t>
    </r>
  </si>
  <si>
    <r>
      <rPr>
        <sz val="12"/>
        <color indexed="8"/>
        <rFont val="Times New Roman"/>
        <family val="1"/>
      </rPr>
      <t xml:space="preserve">             </t>
    </r>
    <r>
      <rPr>
        <sz val="12"/>
        <color indexed="8"/>
        <rFont val="宋体"/>
        <family val="3"/>
        <charset val="134"/>
      </rPr>
      <t>初中部</t>
    </r>
  </si>
  <si>
    <r>
      <rPr>
        <sz val="12"/>
        <color indexed="8"/>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</si>
  <si>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</si>
  <si>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</si>
  <si>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</si>
  <si>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</si>
  <si>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Times New Roman"/>
        <family val="1"/>
      </rPr>
      <t>5</t>
    </r>
    <r>
      <rPr>
        <sz val="12"/>
        <rFont val="宋体"/>
        <family val="3"/>
        <charset val="134"/>
      </rPr>
      <t>、生活辅导人员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</si>
  <si>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</si>
  <si>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</si>
  <si>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</si>
  <si>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</si>
  <si>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</si>
  <si>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</si>
  <si>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</si>
  <si>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</si>
  <si>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</si>
  <si>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</si>
  <si>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indexed="8"/>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</si>
  <si>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</si>
  <si>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</si>
  <si>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</si>
  <si>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2021年上学期</t>
  </si>
  <si>
    <t>2021年下学期</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</si>
  <si>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</si>
  <si>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</si>
  <si>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</si>
  <si>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</si>
  <si>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</si>
  <si>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</si>
  <si>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</si>
  <si>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</si>
  <si>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</si>
  <si>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</si>
  <si>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</si>
  <si>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</si>
  <si>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</si>
  <si>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</si>
  <si>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</si>
  <si>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</si>
  <si>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</si>
  <si>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</si>
  <si>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</si>
  <si>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</si>
  <si>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</si>
  <si>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</si>
  <si>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r>
      <rPr>
        <sz val="16"/>
        <rFont val="黑体"/>
        <family val="3"/>
        <charset val="134"/>
      </rPr>
      <t>表</t>
    </r>
    <r>
      <rPr>
        <sz val="16"/>
        <rFont val="Times New Roman"/>
        <family val="1"/>
      </rPr>
      <t>3</t>
    </r>
  </si>
  <si>
    <t>单位：元</t>
  </si>
  <si>
    <r>
      <rPr>
        <b/>
        <sz val="12"/>
        <rFont val="Times New Roman"/>
        <family val="1"/>
      </rPr>
      <t>2021</t>
    </r>
    <r>
      <rPr>
        <b/>
        <sz val="12"/>
        <rFont val="宋体"/>
        <family val="3"/>
        <charset val="134"/>
      </rPr>
      <t>年核定数</t>
    </r>
  </si>
  <si>
    <r>
      <rPr>
        <sz val="16"/>
        <rFont val="黑体"/>
        <family val="3"/>
        <charset val="134"/>
      </rPr>
      <t>表</t>
    </r>
    <r>
      <rPr>
        <sz val="16"/>
        <rFont val="Times New Roman"/>
        <family val="1"/>
      </rPr>
      <t>4</t>
    </r>
  </si>
  <si>
    <t>项目　</t>
  </si>
  <si>
    <r>
      <rPr>
        <b/>
        <sz val="12"/>
        <rFont val="Times New Roman"/>
        <family val="1"/>
      </rPr>
      <t>2021</t>
    </r>
    <r>
      <rPr>
        <b/>
        <sz val="12"/>
        <rFont val="宋体"/>
        <family val="3"/>
        <charset val="134"/>
      </rPr>
      <t>年上期</t>
    </r>
  </si>
  <si>
    <r>
      <rPr>
        <b/>
        <sz val="12"/>
        <rFont val="Times New Roman"/>
        <family val="1"/>
      </rPr>
      <t>2021</t>
    </r>
    <r>
      <rPr>
        <b/>
        <sz val="12"/>
        <rFont val="宋体"/>
        <family val="3"/>
        <charset val="134"/>
      </rPr>
      <t>年下期</t>
    </r>
  </si>
  <si>
    <r>
      <rPr>
        <b/>
        <sz val="12"/>
        <rFont val="Times New Roman"/>
        <family val="1"/>
      </rPr>
      <t>2021</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</si>
  <si>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</si>
  <si>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</si>
  <si>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</si>
  <si>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</si>
  <si>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</si>
  <si>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</si>
  <si>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</si>
  <si>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</si>
  <si>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</si>
  <si>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</si>
  <si>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</si>
  <si>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</si>
  <si>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</si>
  <si>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</si>
  <si>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</si>
  <si>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</si>
  <si>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</si>
  <si>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</si>
  <si>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</si>
  <si>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</si>
  <si>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</si>
  <si>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高中生均教育培养成本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</si>
  <si>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</si>
  <si>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</si>
  <si>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</si>
  <si>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</si>
  <si>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</si>
  <si>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小学部</t>
    </r>
  </si>
  <si>
    <r>
      <rPr>
        <sz val="12"/>
        <rFont val="宋体"/>
        <family val="3"/>
        <charset val="134"/>
      </rPr>
      <t>小计</t>
    </r>
  </si>
  <si>
    <r>
      <rPr>
        <sz val="12"/>
        <rFont val="宋体"/>
        <family val="3"/>
        <charset val="134"/>
      </rPr>
      <t>初中部</t>
    </r>
  </si>
  <si>
    <r>
      <rPr>
        <b/>
        <sz val="12"/>
        <rFont val="宋体"/>
        <family val="3"/>
        <charset val="134"/>
      </rPr>
      <t>标准学生人数</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</si>
  <si>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</si>
  <si>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</si>
  <si>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</si>
  <si>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</si>
  <si>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</si>
  <si>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</si>
  <si>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r>
      <rPr>
        <b/>
        <sz val="12"/>
        <color indexed="8"/>
        <rFont val="宋体"/>
        <family val="3"/>
        <charset val="134"/>
      </rPr>
      <t>教职工人数</t>
    </r>
  </si>
  <si>
    <t>（一）在职教职工人数</t>
  </si>
  <si>
    <r>
      <rPr>
        <sz val="12"/>
        <color indexed="8"/>
        <rFont val="Times New Roman"/>
        <family val="1"/>
      </rPr>
      <t xml:space="preserve">             </t>
    </r>
    <r>
      <rPr>
        <sz val="12"/>
        <color indexed="8"/>
        <rFont val="宋体"/>
        <family val="3"/>
        <charset val="134"/>
      </rPr>
      <t>小学部</t>
    </r>
  </si>
  <si>
    <r>
      <rPr>
        <sz val="12"/>
        <color indexed="8"/>
        <rFont val="Times New Roman"/>
        <family val="1"/>
      </rPr>
      <t xml:space="preserve">            </t>
    </r>
    <r>
      <rPr>
        <sz val="12"/>
        <color indexed="8"/>
        <rFont val="宋体"/>
        <family val="3"/>
        <charset val="134"/>
      </rPr>
      <t>初中部</t>
    </r>
  </si>
  <si>
    <r>
      <rPr>
        <sz val="12"/>
        <color indexed="8"/>
        <rFont val="Times New Roman"/>
        <family val="1"/>
      </rPr>
      <t xml:space="preserve">            </t>
    </r>
    <r>
      <rPr>
        <sz val="12"/>
        <color indexed="8"/>
        <rFont val="宋体"/>
        <family val="3"/>
        <charset val="134"/>
      </rPr>
      <t>高中部</t>
    </r>
  </si>
  <si>
    <r>
      <rPr>
        <b/>
        <sz val="12"/>
        <color indexed="8"/>
        <rFont val="宋体"/>
        <family val="3"/>
        <charset val="134"/>
      </rPr>
      <t>最高限额</t>
    </r>
  </si>
  <si>
    <r>
      <rPr>
        <b/>
        <sz val="12"/>
        <color indexed="8"/>
        <rFont val="宋体"/>
        <family val="3"/>
        <charset val="134"/>
      </rPr>
      <t>最低限额</t>
    </r>
  </si>
  <si>
    <t>比列</t>
  </si>
  <si>
    <r>
      <rPr>
        <sz val="12"/>
        <rFont val="宋体"/>
        <family val="3"/>
        <charset val="134"/>
      </rPr>
      <t>职工薪酬</t>
    </r>
  </si>
  <si>
    <r>
      <rPr>
        <sz val="12"/>
        <rFont val="宋体"/>
        <family val="3"/>
        <charset val="134"/>
      </rPr>
      <t>职工福利费</t>
    </r>
  </si>
  <si>
    <r>
      <rPr>
        <sz val="12"/>
        <rFont val="宋体"/>
        <family val="3"/>
        <charset val="134"/>
      </rP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</si>
  <si>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企业年金</t>
    </r>
  </si>
  <si>
    <t>补充医疗保险</t>
  </si>
  <si>
    <r>
      <rPr>
        <sz val="12"/>
        <rFont val="宋体"/>
        <family val="3"/>
        <charset val="134"/>
      </rPr>
      <t>住房公积金</t>
    </r>
  </si>
  <si>
    <r>
      <rPr>
        <sz val="12"/>
        <rFont val="宋体"/>
        <family val="3"/>
        <charset val="134"/>
      </rPr>
      <t>工会经费</t>
    </r>
  </si>
  <si>
    <r>
      <rPr>
        <sz val="12"/>
        <rFont val="宋体"/>
        <family val="3"/>
        <charset val="134"/>
      </rPr>
      <t>职工教育经费</t>
    </r>
  </si>
  <si>
    <t>其他</t>
  </si>
  <si>
    <r>
      <rPr>
        <b/>
        <sz val="12"/>
        <color indexed="8"/>
        <rFont val="Times New Roman"/>
        <family val="1"/>
      </rPr>
      <t>2021</t>
    </r>
    <r>
      <rPr>
        <b/>
        <sz val="12"/>
        <color indexed="8"/>
        <rFont val="宋体"/>
        <family val="3"/>
        <charset val="134"/>
      </rPr>
      <t>年上报数</t>
    </r>
  </si>
  <si>
    <r>
      <rPr>
        <b/>
        <sz val="12"/>
        <color indexed="8"/>
        <rFont val="Times New Roman"/>
        <family val="1"/>
      </rPr>
      <t>2021</t>
    </r>
    <r>
      <rPr>
        <b/>
        <sz val="12"/>
        <color indexed="8"/>
        <rFont val="宋体"/>
        <family val="3"/>
        <charset val="134"/>
      </rPr>
      <t>年核减数</t>
    </r>
  </si>
  <si>
    <t>2021年核增数</t>
  </si>
  <si>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</si>
  <si>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</si>
  <si>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</si>
  <si>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</si>
  <si>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</si>
  <si>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</si>
  <si>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</si>
  <si>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indexed="8"/>
        <rFont val="Times New Roman"/>
        <family val="1"/>
      </rPr>
      <t>1.</t>
    </r>
    <r>
      <rPr>
        <sz val="12"/>
        <color indexed="8"/>
        <rFont val="宋体"/>
        <family val="3"/>
        <charset val="134"/>
      </rPr>
      <t>房屋</t>
    </r>
  </si>
  <si>
    <r>
      <rPr>
        <sz val="12"/>
        <color indexed="8"/>
        <rFont val="Times New Roman"/>
        <family val="1"/>
      </rPr>
      <t>2.</t>
    </r>
    <r>
      <rPr>
        <sz val="12"/>
        <color indexed="8"/>
        <rFont val="宋体"/>
        <family val="3"/>
        <charset val="134"/>
      </rPr>
      <t>简易房</t>
    </r>
  </si>
  <si>
    <r>
      <rPr>
        <sz val="12"/>
        <color indexed="8"/>
        <rFont val="Times New Roman"/>
        <family val="1"/>
      </rPr>
      <t>3.</t>
    </r>
    <r>
      <rPr>
        <sz val="12"/>
        <color indexed="8"/>
        <rFont val="宋体"/>
        <family val="3"/>
        <charset val="134"/>
      </rPr>
      <t>房屋附属设施</t>
    </r>
  </si>
  <si>
    <r>
      <rPr>
        <sz val="12"/>
        <color indexed="8"/>
        <rFont val="Times New Roman"/>
        <family val="1"/>
      </rPr>
      <t>4.</t>
    </r>
    <r>
      <rPr>
        <sz val="12"/>
        <color indexed="8"/>
        <rFont val="宋体"/>
        <family val="3"/>
        <charset val="134"/>
      </rPr>
      <t>构筑物</t>
    </r>
  </si>
  <si>
    <r>
      <rPr>
        <b/>
        <sz val="12"/>
        <color indexed="8"/>
        <rFont val="宋体"/>
        <family val="3"/>
        <charset val="134"/>
      </rPr>
      <t>二、通用设备</t>
    </r>
  </si>
  <si>
    <r>
      <rPr>
        <sz val="12"/>
        <color indexed="8"/>
        <rFont val="Times New Roman"/>
        <family val="1"/>
      </rPr>
      <t>1.</t>
    </r>
    <r>
      <rPr>
        <sz val="12"/>
        <color indexed="8"/>
        <rFont val="宋体"/>
        <family val="3"/>
        <charset val="134"/>
      </rPr>
      <t>计算机设备</t>
    </r>
  </si>
  <si>
    <r>
      <rPr>
        <sz val="12"/>
        <color indexed="8"/>
        <rFont val="Times New Roman"/>
        <family val="1"/>
      </rPr>
      <t>2.</t>
    </r>
    <r>
      <rPr>
        <sz val="12"/>
        <color indexed="8"/>
        <rFont val="宋体"/>
        <family val="3"/>
        <charset val="134"/>
      </rPr>
      <t>办公设备</t>
    </r>
  </si>
  <si>
    <r>
      <rPr>
        <sz val="12"/>
        <color indexed="8"/>
        <rFont val="Times New Roman"/>
        <family val="1"/>
      </rPr>
      <t>3.</t>
    </r>
    <r>
      <rPr>
        <sz val="12"/>
        <color indexed="8"/>
        <rFont val="宋体"/>
        <family val="3"/>
        <charset val="134"/>
      </rPr>
      <t>车辆</t>
    </r>
  </si>
  <si>
    <r>
      <rPr>
        <sz val="12"/>
        <color indexed="8"/>
        <rFont val="Times New Roman"/>
        <family val="1"/>
      </rPr>
      <t>4.</t>
    </r>
    <r>
      <rPr>
        <sz val="12"/>
        <color indexed="8"/>
        <rFont val="宋体"/>
        <family val="3"/>
        <charset val="134"/>
      </rPr>
      <t>图书档案设备</t>
    </r>
  </si>
  <si>
    <r>
      <rPr>
        <sz val="12"/>
        <color indexed="8"/>
        <rFont val="Times New Roman"/>
        <family val="1"/>
      </rPr>
      <t>5.</t>
    </r>
    <r>
      <rPr>
        <sz val="12"/>
        <color indexed="8"/>
        <rFont val="宋体"/>
        <family val="3"/>
        <charset val="134"/>
      </rPr>
      <t>机械设备</t>
    </r>
  </si>
  <si>
    <r>
      <rPr>
        <sz val="12"/>
        <color indexed="8"/>
        <rFont val="Times New Roman"/>
        <family val="1"/>
      </rPr>
      <t>6.</t>
    </r>
    <r>
      <rPr>
        <sz val="12"/>
        <color indexed="8"/>
        <rFont val="宋体"/>
        <family val="3"/>
        <charset val="134"/>
      </rPr>
      <t>电气设备</t>
    </r>
  </si>
  <si>
    <r>
      <rPr>
        <sz val="12"/>
        <color indexed="8"/>
        <rFont val="Times New Roman"/>
        <family val="1"/>
      </rPr>
      <t>7.</t>
    </r>
    <r>
      <rPr>
        <sz val="12"/>
        <color indexed="8"/>
        <rFont val="宋体"/>
        <family val="3"/>
        <charset val="134"/>
      </rPr>
      <t>通信设备</t>
    </r>
  </si>
  <si>
    <r>
      <rPr>
        <sz val="12"/>
        <color indexed="8"/>
        <rFont val="Times New Roman"/>
        <family val="1"/>
      </rPr>
      <t>8.</t>
    </r>
    <r>
      <rPr>
        <sz val="12"/>
        <color indexed="8"/>
        <rFont val="宋体"/>
        <family val="3"/>
        <charset val="134"/>
      </rPr>
      <t>广播、电视、电影设备</t>
    </r>
  </si>
  <si>
    <r>
      <rPr>
        <sz val="12"/>
        <color indexed="8"/>
        <rFont val="Times New Roman"/>
        <family val="1"/>
      </rPr>
      <t>9.</t>
    </r>
    <r>
      <rPr>
        <sz val="12"/>
        <color indexed="8"/>
        <rFont val="宋体"/>
        <family val="3"/>
        <charset val="134"/>
      </rPr>
      <t>仪器仪表</t>
    </r>
  </si>
  <si>
    <r>
      <rPr>
        <sz val="12"/>
        <color indexed="8"/>
        <rFont val="Times New Roman"/>
        <family val="1"/>
      </rPr>
      <t>10.</t>
    </r>
    <r>
      <rPr>
        <sz val="12"/>
        <color indexed="8"/>
        <rFont val="宋体"/>
        <family val="3"/>
        <charset val="134"/>
      </rPr>
      <t>电子和通信测量设备、</t>
    </r>
  </si>
  <si>
    <r>
      <rPr>
        <sz val="12"/>
        <color indexed="8"/>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</si>
  <si>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</si>
  <si>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indexed="8"/>
        <rFont val="Times New Roman"/>
        <family val="1"/>
      </rPr>
      <t>1.</t>
    </r>
    <r>
      <rPr>
        <sz val="12"/>
        <color indexed="8"/>
        <rFont val="宋体"/>
        <family val="3"/>
        <charset val="134"/>
      </rPr>
      <t>专用仪器仪表</t>
    </r>
  </si>
  <si>
    <r>
      <rPr>
        <sz val="12"/>
        <color indexed="8"/>
        <rFont val="Times New Roman"/>
        <family val="1"/>
      </rPr>
      <t>2.</t>
    </r>
    <r>
      <rPr>
        <sz val="12"/>
        <color indexed="8"/>
        <rFont val="宋体"/>
        <family val="3"/>
        <charset val="134"/>
      </rPr>
      <t>文艺设备</t>
    </r>
  </si>
  <si>
    <r>
      <rPr>
        <sz val="12"/>
        <color indexed="8"/>
        <rFont val="Times New Roman"/>
        <family val="1"/>
      </rPr>
      <t>3.</t>
    </r>
    <r>
      <rPr>
        <sz val="12"/>
        <color indexed="8"/>
        <rFont val="宋体"/>
        <family val="3"/>
        <charset val="134"/>
      </rPr>
      <t>体育设备</t>
    </r>
  </si>
  <si>
    <r>
      <rPr>
        <sz val="12"/>
        <color indexed="8"/>
        <rFont val="Times New Roman"/>
        <family val="1"/>
      </rPr>
      <t>4.</t>
    </r>
    <r>
      <rPr>
        <sz val="12"/>
        <color indexed="8"/>
        <rFont val="宋体"/>
        <family val="3"/>
        <charset val="134"/>
      </rPr>
      <t>娱乐设备</t>
    </r>
  </si>
  <si>
    <r>
      <rPr>
        <sz val="12"/>
        <color indexed="8"/>
        <rFont val="Times New Roman"/>
        <family val="1"/>
      </rPr>
      <t>5.</t>
    </r>
    <r>
      <rPr>
        <sz val="12"/>
        <color indexed="8"/>
        <rFont val="宋体"/>
        <family val="3"/>
        <charset val="134"/>
      </rPr>
      <t>公安专用设备</t>
    </r>
  </si>
  <si>
    <r>
      <rPr>
        <sz val="12"/>
        <color indexed="8"/>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</si>
  <si>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</si>
  <si>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indexed="8"/>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</si>
  <si>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</si>
  <si>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indexed="8"/>
        <rFont val="Times New Roman"/>
        <family val="1"/>
      </rPr>
      <t>2.</t>
    </r>
    <r>
      <rPr>
        <sz val="12"/>
        <color indexed="8"/>
        <rFont val="宋体"/>
        <family val="3"/>
        <charset val="134"/>
      </rPr>
      <t>用具和装具</t>
    </r>
  </si>
  <si>
    <t>承 诺 书</t>
  </si>
  <si>
    <r>
      <rPr>
        <sz val="15"/>
        <color indexed="8"/>
        <rFont val="Times New Roman"/>
        <family val="1"/>
      </rPr>
      <t xml:space="preserve">        </t>
    </r>
    <r>
      <rPr>
        <sz val="15"/>
        <color indexed="8"/>
        <rFont val="宋体"/>
        <family val="3"/>
        <charset val="134"/>
      </rPr>
      <t>根据《政府制定价格成本监审办法》（国家发展和改革委员会第</t>
    </r>
    <r>
      <rPr>
        <sz val="15"/>
        <color indexed="8"/>
        <rFont val="Times New Roman"/>
        <family val="1"/>
      </rPr>
      <t>8</t>
    </r>
    <r>
      <rPr>
        <sz val="15"/>
        <color indexed="8"/>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</si>
  <si>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</si>
  <si>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</si>
  <si>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indexed="8"/>
        <rFont val="Times New Roman"/>
        <family val="1"/>
      </rPr>
      <t xml:space="preserve">                                                    </t>
    </r>
    <r>
      <rPr>
        <sz val="15"/>
        <color indexed="8"/>
        <rFont val="宋体"/>
        <family val="3"/>
        <charset val="134"/>
      </rPr>
      <t>财务负责人员（签字）：</t>
    </r>
  </si>
  <si>
    <t xml:space="preserve">                              法人代表（签字）：</t>
  </si>
  <si>
    <r>
      <rPr>
        <sz val="15"/>
        <color indexed="8"/>
        <rFont val="Times New Roman"/>
        <family val="1"/>
      </rPr>
      <t xml:space="preserve">                                   </t>
    </r>
    <r>
      <rPr>
        <sz val="15"/>
        <color indexed="8"/>
        <rFont val="宋体"/>
        <family val="3"/>
        <charset val="134"/>
      </rPr>
      <t>年</t>
    </r>
    <r>
      <rPr>
        <sz val="15"/>
        <color indexed="8"/>
        <rFont val="Times New Roman"/>
        <family val="1"/>
      </rPr>
      <t xml:space="preserve">     </t>
    </r>
    <r>
      <rPr>
        <sz val="15"/>
        <color indexed="8"/>
        <rFont val="宋体"/>
        <family val="3"/>
        <charset val="134"/>
      </rPr>
      <t>月</t>
    </r>
    <r>
      <rPr>
        <sz val="16"/>
        <color indexed="8"/>
        <rFont val="Times New Roman"/>
        <family val="1"/>
      </rPr>
      <t xml:space="preserve">     </t>
    </r>
    <r>
      <rPr>
        <sz val="16"/>
        <color indexed="8"/>
        <rFont val="宋体"/>
        <family val="3"/>
        <charset val="134"/>
      </rPr>
      <t>日</t>
    </r>
  </si>
  <si>
    <t>祁阳市向阳学校教育培养成本核定表</t>
    <phoneticPr fontId="28" type="noConversion"/>
  </si>
  <si>
    <t>祁阳市向阳学校基本情况表</t>
    <phoneticPr fontId="28" type="noConversion"/>
  </si>
  <si>
    <t>祁阳市向阳学校收入情况表</t>
    <phoneticPr fontId="28" type="noConversion"/>
  </si>
  <si>
    <t>祁阳市向阳学校教育成本归集表</t>
    <phoneticPr fontId="28" type="noConversion"/>
  </si>
  <si>
    <t>祁阳市向阳学校2021年学生人数核定表</t>
    <phoneticPr fontId="28" type="noConversion"/>
  </si>
  <si>
    <t>祁阳市向阳学校2021年教职工人数核定表</t>
    <phoneticPr fontId="28" type="noConversion"/>
  </si>
  <si>
    <t>祁阳市向阳学校职工薪酬核定表</t>
    <phoneticPr fontId="28" type="noConversion"/>
  </si>
  <si>
    <t>祁阳市向阳学校固定资产折旧核算表</t>
    <phoneticPr fontId="28" type="noConversion"/>
  </si>
  <si>
    <r>
      <rPr>
        <b/>
        <sz val="10"/>
        <rFont val="宋体"/>
        <family val="3"/>
        <charset val="134"/>
      </rPr>
      <t>项</t>
    </r>
    <r>
      <rPr>
        <b/>
        <sz val="10"/>
        <rFont val="Times New Roman"/>
        <family val="1"/>
      </rPr>
      <t xml:space="preserve">  </t>
    </r>
    <r>
      <rPr>
        <b/>
        <sz val="10"/>
        <rFont val="宋体"/>
        <family val="3"/>
        <charset val="134"/>
      </rPr>
      <t>目</t>
    </r>
  </si>
  <si>
    <r>
      <t>2019</t>
    </r>
    <r>
      <rPr>
        <b/>
        <sz val="10"/>
        <rFont val="宋体"/>
        <family val="3"/>
        <charset val="134"/>
      </rPr>
      <t>年上报数</t>
    </r>
  </si>
  <si>
    <r>
      <rPr>
        <b/>
        <sz val="10"/>
        <rFont val="宋体"/>
        <family val="3"/>
        <charset val="134"/>
      </rPr>
      <t>核增（减）</t>
    </r>
  </si>
  <si>
    <r>
      <t>2019</t>
    </r>
    <r>
      <rPr>
        <b/>
        <sz val="10"/>
        <rFont val="宋体"/>
        <family val="3"/>
        <charset val="134"/>
      </rPr>
      <t>年核定数</t>
    </r>
  </si>
  <si>
    <r>
      <t>2020</t>
    </r>
    <r>
      <rPr>
        <b/>
        <sz val="10"/>
        <rFont val="宋体"/>
        <family val="3"/>
        <charset val="134"/>
      </rPr>
      <t>年上报数</t>
    </r>
  </si>
  <si>
    <r>
      <t>2020</t>
    </r>
    <r>
      <rPr>
        <b/>
        <sz val="10"/>
        <rFont val="宋体"/>
        <family val="3"/>
        <charset val="134"/>
      </rPr>
      <t>年核定数</t>
    </r>
  </si>
  <si>
    <r>
      <t>2021</t>
    </r>
    <r>
      <rPr>
        <b/>
        <sz val="10"/>
        <rFont val="宋体"/>
        <family val="3"/>
        <charset val="134"/>
      </rPr>
      <t>年上报数</t>
    </r>
  </si>
  <si>
    <r>
      <t>2021</t>
    </r>
    <r>
      <rPr>
        <b/>
        <sz val="10"/>
        <rFont val="宋体"/>
        <family val="3"/>
        <charset val="134"/>
      </rPr>
      <t>年核定数</t>
    </r>
  </si>
  <si>
    <r>
      <rPr>
        <b/>
        <sz val="10"/>
        <rFont val="宋体"/>
        <family val="3"/>
        <charset val="134"/>
      </rPr>
      <t>一、工资福利支出</t>
    </r>
  </si>
  <si>
    <r>
      <t xml:space="preserve">  1.</t>
    </r>
    <r>
      <rPr>
        <sz val="10"/>
        <rFont val="宋体"/>
        <family val="3"/>
        <charset val="134"/>
      </rPr>
      <t>基本工资</t>
    </r>
  </si>
  <si>
    <r>
      <t xml:space="preserve">  2.</t>
    </r>
    <r>
      <rPr>
        <sz val="10"/>
        <rFont val="宋体"/>
        <family val="3"/>
        <charset val="134"/>
      </rPr>
      <t>津贴</t>
    </r>
  </si>
  <si>
    <r>
      <t xml:space="preserve">  3.</t>
    </r>
    <r>
      <rPr>
        <sz val="10"/>
        <rFont val="宋体"/>
        <family val="3"/>
        <charset val="134"/>
      </rPr>
      <t>奖金</t>
    </r>
  </si>
  <si>
    <r>
      <t xml:space="preserve">  4.</t>
    </r>
    <r>
      <rPr>
        <sz val="10"/>
        <rFont val="宋体"/>
        <family val="3"/>
        <charset val="134"/>
      </rPr>
      <t>社会保险费</t>
    </r>
  </si>
  <si>
    <r>
      <t xml:space="preserve">  5.</t>
    </r>
    <r>
      <rPr>
        <sz val="10"/>
        <rFont val="宋体"/>
        <family val="3"/>
        <charset val="134"/>
      </rPr>
      <t>住房公积金</t>
    </r>
  </si>
  <si>
    <r>
      <t xml:space="preserve">  6.</t>
    </r>
    <r>
      <rPr>
        <sz val="10"/>
        <rFont val="宋体"/>
        <family val="3"/>
        <charset val="134"/>
      </rPr>
      <t>其他</t>
    </r>
  </si>
  <si>
    <r>
      <rPr>
        <b/>
        <sz val="10"/>
        <rFont val="宋体"/>
        <family val="3"/>
        <charset val="134"/>
      </rPr>
      <t>二、商品和服务支出</t>
    </r>
  </si>
  <si>
    <r>
      <t xml:space="preserve">    1.</t>
    </r>
    <r>
      <rPr>
        <sz val="10"/>
        <color indexed="8"/>
        <rFont val="宋体"/>
        <family val="3"/>
        <charset val="134"/>
      </rPr>
      <t>办公费</t>
    </r>
  </si>
  <si>
    <r>
      <t xml:space="preserve">    2.</t>
    </r>
    <r>
      <rPr>
        <sz val="10"/>
        <color indexed="8"/>
        <rFont val="宋体"/>
        <family val="3"/>
        <charset val="134"/>
      </rPr>
      <t>印刷费</t>
    </r>
  </si>
  <si>
    <r>
      <t xml:space="preserve">    3.</t>
    </r>
    <r>
      <rPr>
        <sz val="10"/>
        <color indexed="8"/>
        <rFont val="宋体"/>
        <family val="3"/>
        <charset val="134"/>
      </rPr>
      <t>咨询费</t>
    </r>
  </si>
  <si>
    <r>
      <t xml:space="preserve">    4.</t>
    </r>
    <r>
      <rPr>
        <sz val="10"/>
        <color indexed="8"/>
        <rFont val="宋体"/>
        <family val="3"/>
        <charset val="134"/>
      </rPr>
      <t>手续费</t>
    </r>
  </si>
  <si>
    <r>
      <t xml:space="preserve">    5.</t>
    </r>
    <r>
      <rPr>
        <sz val="10"/>
        <color indexed="8"/>
        <rFont val="宋体"/>
        <family val="3"/>
        <charset val="134"/>
      </rPr>
      <t>水费</t>
    </r>
  </si>
  <si>
    <r>
      <t xml:space="preserve">    6.</t>
    </r>
    <r>
      <rPr>
        <sz val="10"/>
        <color indexed="8"/>
        <rFont val="宋体"/>
        <family val="3"/>
        <charset val="134"/>
      </rPr>
      <t>电费</t>
    </r>
  </si>
  <si>
    <r>
      <t xml:space="preserve">    7.</t>
    </r>
    <r>
      <rPr>
        <sz val="10"/>
        <color indexed="8"/>
        <rFont val="宋体"/>
        <family val="3"/>
        <charset val="134"/>
      </rPr>
      <t>邮电费</t>
    </r>
  </si>
  <si>
    <r>
      <t xml:space="preserve">    8.</t>
    </r>
    <r>
      <rPr>
        <sz val="10"/>
        <color indexed="8"/>
        <rFont val="宋体"/>
        <family val="3"/>
        <charset val="134"/>
      </rPr>
      <t>物业管理费</t>
    </r>
  </si>
  <si>
    <r>
      <t xml:space="preserve">    9.</t>
    </r>
    <r>
      <rPr>
        <sz val="10"/>
        <color indexed="8"/>
        <rFont val="宋体"/>
        <family val="3"/>
        <charset val="134"/>
      </rPr>
      <t>差旅费</t>
    </r>
  </si>
  <si>
    <r>
      <t xml:space="preserve">    10.</t>
    </r>
    <r>
      <rPr>
        <sz val="10"/>
        <color indexed="8"/>
        <rFont val="宋体"/>
        <family val="3"/>
        <charset val="134"/>
      </rPr>
      <t>因公出国（境）费用</t>
    </r>
  </si>
  <si>
    <r>
      <t xml:space="preserve">    11.</t>
    </r>
    <r>
      <rPr>
        <sz val="10"/>
        <color indexed="8"/>
        <rFont val="宋体"/>
        <family val="3"/>
        <charset val="134"/>
      </rPr>
      <t>维修（护）费</t>
    </r>
  </si>
  <si>
    <r>
      <t xml:space="preserve">    12.</t>
    </r>
    <r>
      <rPr>
        <sz val="10"/>
        <color indexed="8"/>
        <rFont val="宋体"/>
        <family val="3"/>
        <charset val="134"/>
      </rPr>
      <t>租赁费</t>
    </r>
  </si>
  <si>
    <r>
      <t xml:space="preserve">    13.</t>
    </r>
    <r>
      <rPr>
        <sz val="10"/>
        <color indexed="8"/>
        <rFont val="宋体"/>
        <family val="3"/>
        <charset val="134"/>
      </rPr>
      <t>会议费</t>
    </r>
  </si>
  <si>
    <r>
      <t xml:space="preserve">    14.</t>
    </r>
    <r>
      <rPr>
        <sz val="10"/>
        <color indexed="8"/>
        <rFont val="宋体"/>
        <family val="3"/>
        <charset val="134"/>
      </rPr>
      <t>培训费</t>
    </r>
  </si>
  <si>
    <r>
      <t xml:space="preserve">    15.</t>
    </r>
    <r>
      <rPr>
        <sz val="10"/>
        <color indexed="8"/>
        <rFont val="宋体"/>
        <family val="3"/>
        <charset val="134"/>
      </rPr>
      <t>公务接待费</t>
    </r>
  </si>
  <si>
    <r>
      <t xml:space="preserve">    16.</t>
    </r>
    <r>
      <rPr>
        <sz val="10"/>
        <color indexed="8"/>
        <rFont val="宋体"/>
        <family val="3"/>
        <charset val="134"/>
      </rPr>
      <t>专用材料费</t>
    </r>
  </si>
  <si>
    <r>
      <t xml:space="preserve">    17.</t>
    </r>
    <r>
      <rPr>
        <sz val="10"/>
        <color indexed="8"/>
        <rFont val="宋体"/>
        <family val="3"/>
        <charset val="134"/>
      </rPr>
      <t>劳务费</t>
    </r>
  </si>
  <si>
    <r>
      <t xml:space="preserve">    18.</t>
    </r>
    <r>
      <rPr>
        <sz val="10"/>
        <color indexed="8"/>
        <rFont val="宋体"/>
        <family val="3"/>
        <charset val="134"/>
      </rPr>
      <t>委托业务费</t>
    </r>
  </si>
  <si>
    <r>
      <t xml:space="preserve">    19.</t>
    </r>
    <r>
      <rPr>
        <sz val="10"/>
        <color indexed="8"/>
        <rFont val="宋体"/>
        <family val="3"/>
        <charset val="134"/>
      </rPr>
      <t>工会经费</t>
    </r>
  </si>
  <si>
    <r>
      <t xml:space="preserve">    20.</t>
    </r>
    <r>
      <rPr>
        <sz val="10"/>
        <color indexed="8"/>
        <rFont val="宋体"/>
        <family val="3"/>
        <charset val="134"/>
      </rPr>
      <t>福利费</t>
    </r>
  </si>
  <si>
    <r>
      <t xml:space="preserve">    21.</t>
    </r>
    <r>
      <rPr>
        <sz val="10"/>
        <color indexed="8"/>
        <rFont val="宋体"/>
        <family val="3"/>
        <charset val="134"/>
      </rPr>
      <t>车辆运行维护费</t>
    </r>
  </si>
  <si>
    <r>
      <t xml:space="preserve">    22.</t>
    </r>
    <r>
      <rPr>
        <sz val="10"/>
        <color indexed="8"/>
        <rFont val="宋体"/>
        <family val="3"/>
        <charset val="134"/>
      </rPr>
      <t>其他交通费用</t>
    </r>
  </si>
  <si>
    <r>
      <t xml:space="preserve">    23.</t>
    </r>
    <r>
      <rPr>
        <sz val="10"/>
        <color indexed="8"/>
        <rFont val="宋体"/>
        <family val="3"/>
        <charset val="134"/>
      </rPr>
      <t>税金及附加费用</t>
    </r>
  </si>
  <si>
    <r>
      <t xml:space="preserve">    24.</t>
    </r>
    <r>
      <rPr>
        <sz val="10"/>
        <color indexed="8"/>
        <rFont val="宋体"/>
        <family val="3"/>
        <charset val="134"/>
      </rPr>
      <t>其他商品和服务支出</t>
    </r>
  </si>
  <si>
    <r>
      <rPr>
        <b/>
        <sz val="10"/>
        <color indexed="8"/>
        <rFont val="宋体"/>
        <family val="3"/>
        <charset val="134"/>
      </rPr>
      <t>三、对个人和家庭的补助</t>
    </r>
  </si>
  <si>
    <r>
      <t xml:space="preserve">    1.</t>
    </r>
    <r>
      <rPr>
        <sz val="10"/>
        <color indexed="8"/>
        <rFont val="宋体"/>
        <family val="3"/>
        <charset val="134"/>
      </rPr>
      <t>离休费</t>
    </r>
  </si>
  <si>
    <r>
      <t xml:space="preserve">    2.</t>
    </r>
    <r>
      <rPr>
        <sz val="10"/>
        <color indexed="8"/>
        <rFont val="宋体"/>
        <family val="3"/>
        <charset val="134"/>
      </rPr>
      <t>抚恤金</t>
    </r>
  </si>
  <si>
    <r>
      <t xml:space="preserve">    3.</t>
    </r>
    <r>
      <rPr>
        <sz val="10"/>
        <color indexed="8"/>
        <rFont val="宋体"/>
        <family val="3"/>
        <charset val="134"/>
      </rPr>
      <t>生活补助</t>
    </r>
  </si>
  <si>
    <r>
      <t xml:space="preserve">    4.</t>
    </r>
    <r>
      <rPr>
        <sz val="10"/>
        <color indexed="8"/>
        <rFont val="宋体"/>
        <family val="3"/>
        <charset val="134"/>
      </rPr>
      <t>医疗费补助</t>
    </r>
  </si>
  <si>
    <r>
      <t xml:space="preserve">    5.</t>
    </r>
    <r>
      <rPr>
        <sz val="10"/>
        <color indexed="8"/>
        <rFont val="宋体"/>
        <family val="3"/>
        <charset val="134"/>
      </rPr>
      <t>助学金</t>
    </r>
  </si>
  <si>
    <r>
      <t xml:space="preserve">    6.</t>
    </r>
    <r>
      <rPr>
        <sz val="10"/>
        <color indexed="8"/>
        <rFont val="宋体"/>
        <family val="3"/>
        <charset val="134"/>
      </rPr>
      <t>其他对个人和家庭的补助支出</t>
    </r>
  </si>
  <si>
    <r>
      <rPr>
        <b/>
        <sz val="10"/>
        <rFont val="宋体"/>
        <family val="3"/>
        <charset val="134"/>
      </rPr>
      <t>四、固定资产折旧（元）</t>
    </r>
  </si>
  <si>
    <r>
      <t xml:space="preserve">  1.</t>
    </r>
    <r>
      <rPr>
        <sz val="10"/>
        <rFont val="宋体"/>
        <family val="3"/>
        <charset val="134"/>
      </rPr>
      <t>房屋及构筑物</t>
    </r>
  </si>
  <si>
    <r>
      <t xml:space="preserve">  2.</t>
    </r>
    <r>
      <rPr>
        <sz val="10"/>
        <rFont val="宋体"/>
        <family val="3"/>
        <charset val="134"/>
      </rPr>
      <t>通用设备</t>
    </r>
  </si>
  <si>
    <r>
      <t xml:space="preserve">  3.</t>
    </r>
    <r>
      <rPr>
        <sz val="10"/>
        <rFont val="宋体"/>
        <family val="3"/>
        <charset val="134"/>
      </rPr>
      <t>专用设备</t>
    </r>
  </si>
  <si>
    <r>
      <t xml:space="preserve">  4.</t>
    </r>
    <r>
      <rPr>
        <sz val="10"/>
        <rFont val="宋体"/>
        <family val="3"/>
        <charset val="134"/>
      </rPr>
      <t>家具、用具及装具</t>
    </r>
  </si>
  <si>
    <r>
      <t xml:space="preserve">    5.</t>
    </r>
    <r>
      <rPr>
        <sz val="10"/>
        <color indexed="8"/>
        <rFont val="宋体"/>
        <family val="3"/>
        <charset val="134"/>
      </rPr>
      <t>其他固定资产</t>
    </r>
  </si>
  <si>
    <r>
      <rPr>
        <b/>
        <sz val="10"/>
        <rFont val="宋体"/>
        <family val="3"/>
        <charset val="134"/>
      </rPr>
      <t>五、无形资产摊销</t>
    </r>
  </si>
  <si>
    <r>
      <rPr>
        <b/>
        <sz val="10"/>
        <rFont val="宋体"/>
        <family val="3"/>
        <charset val="134"/>
      </rPr>
      <t>六、财务费用</t>
    </r>
  </si>
  <si>
    <r>
      <t xml:space="preserve">    1.</t>
    </r>
    <r>
      <rPr>
        <sz val="10"/>
        <rFont val="宋体"/>
        <family val="3"/>
        <charset val="134"/>
      </rPr>
      <t>利息支出</t>
    </r>
  </si>
  <si>
    <r>
      <t xml:space="preserve">    2.</t>
    </r>
    <r>
      <rPr>
        <sz val="10"/>
        <rFont val="宋体"/>
        <family val="3"/>
        <charset val="134"/>
      </rPr>
      <t>利息收入</t>
    </r>
  </si>
  <si>
    <r>
      <t xml:space="preserve">    3.</t>
    </r>
    <r>
      <rPr>
        <sz val="10"/>
        <rFont val="宋体"/>
        <family val="3"/>
        <charset val="134"/>
      </rPr>
      <t>手续费</t>
    </r>
  </si>
  <si>
    <r>
      <rPr>
        <b/>
        <sz val="10"/>
        <rFont val="宋体"/>
        <family val="3"/>
        <charset val="134"/>
      </rPr>
      <t>七、学校总支出</t>
    </r>
  </si>
</sst>
</file>

<file path=xl/styles.xml><?xml version="1.0" encoding="utf-8"?>
<styleSheet xmlns="http://schemas.openxmlformats.org/spreadsheetml/2006/main">
  <numFmts count="6">
    <numFmt numFmtId="43" formatCode="_ * #,##0.00_ ;_ * \-#,##0.00_ ;_ * &quot;-&quot;??_ ;_ @_ "/>
    <numFmt numFmtId="176" formatCode="#,##0.00_ "/>
    <numFmt numFmtId="177" formatCode="0_ "/>
    <numFmt numFmtId="178" formatCode="#,##0.00_);[Red]\(#,##0.00\)"/>
    <numFmt numFmtId="179" formatCode="0.00;[Red]0.00"/>
    <numFmt numFmtId="180" formatCode="0.00_ "/>
  </numFmts>
  <fonts count="37">
    <font>
      <sz val="11"/>
      <color theme="1"/>
      <name val="宋体"/>
      <charset val="134"/>
      <scheme val="minor"/>
    </font>
    <font>
      <b/>
      <sz val="26"/>
      <color indexed="8"/>
      <name val="方正黑体_GBK"/>
      <charset val="134"/>
    </font>
    <font>
      <sz val="15"/>
      <color indexed="8"/>
      <name val="宋体"/>
      <family val="3"/>
      <charset val="134"/>
    </font>
    <font>
      <sz val="15"/>
      <color indexed="8"/>
      <name val="Calibri"/>
      <family val="2"/>
    </font>
    <font>
      <sz val="15"/>
      <color indexed="8"/>
      <name val="Times New Roman"/>
      <family val="1"/>
    </font>
    <font>
      <b/>
      <sz val="12"/>
      <color indexed="8"/>
      <name val="Times New Roman"/>
      <family val="1"/>
    </font>
    <font>
      <b/>
      <sz val="12"/>
      <name val="Times New Roman"/>
      <family val="1"/>
    </font>
    <font>
      <sz val="12"/>
      <name val="Times New Roman"/>
      <family val="1"/>
    </font>
    <font>
      <sz val="12"/>
      <color indexed="8"/>
      <name val="Times New Roman"/>
      <family val="1"/>
    </font>
    <font>
      <b/>
      <sz val="20"/>
      <name val="方正小标宋简体"/>
      <family val="4"/>
      <charset val="134"/>
    </font>
    <font>
      <sz val="12"/>
      <name val="宋体"/>
      <family val="3"/>
      <charset val="134"/>
    </font>
    <font>
      <b/>
      <sz val="12"/>
      <color indexed="8"/>
      <name val="Times New Roman"/>
      <family val="1"/>
    </font>
    <font>
      <b/>
      <sz val="12"/>
      <name val="宋体"/>
      <family val="3"/>
      <charset val="134"/>
    </font>
    <font>
      <b/>
      <sz val="11"/>
      <color indexed="8"/>
      <name val="宋体"/>
      <family val="3"/>
      <charset val="134"/>
    </font>
    <font>
      <sz val="12"/>
      <color indexed="8"/>
      <name val="宋体"/>
      <family val="3"/>
      <charset val="134"/>
    </font>
    <font>
      <sz val="16"/>
      <name val="Times New Roman"/>
      <family val="1"/>
    </font>
    <font>
      <b/>
      <sz val="1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2"/>
      <color indexed="8"/>
      <name val="宋体"/>
      <family val="3"/>
      <charset val="134"/>
    </font>
    <font>
      <sz val="16"/>
      <color indexed="8"/>
      <name val="方正楷体简体"/>
      <charset val="134"/>
    </font>
    <font>
      <sz val="12"/>
      <name val="Calibri"/>
      <family val="2"/>
    </font>
    <font>
      <sz val="16"/>
      <color indexed="8"/>
      <name val="Times New Roman"/>
      <family val="1"/>
    </font>
    <font>
      <sz val="16"/>
      <color indexed="8"/>
      <name val="宋体"/>
      <family val="3"/>
      <charset val="134"/>
    </font>
    <font>
      <b/>
      <sz val="12"/>
      <color indexed="8"/>
      <name val="宋体"/>
      <family val="3"/>
      <charset val="134"/>
    </font>
    <font>
      <sz val="16"/>
      <name val="宋体"/>
      <family val="3"/>
      <charset val="134"/>
    </font>
    <font>
      <sz val="9"/>
      <name val="宋体"/>
      <family val="3"/>
      <charset val="134"/>
    </font>
    <font>
      <b/>
      <sz val="18"/>
      <name val="方正小标宋简体"/>
      <family val="4"/>
      <charset val="134"/>
    </font>
    <font>
      <b/>
      <sz val="10"/>
      <name val="宋体"/>
      <family val="3"/>
      <charset val="134"/>
    </font>
    <font>
      <sz val="10"/>
      <name val="宋体"/>
      <family val="3"/>
      <charset val="134"/>
    </font>
    <font>
      <sz val="10"/>
      <color indexed="8"/>
      <name val="Times New Roman"/>
      <family val="1"/>
    </font>
    <font>
      <sz val="10"/>
      <color indexed="8"/>
      <name val="宋体"/>
      <family val="3"/>
      <charset val="134"/>
    </font>
    <font>
      <b/>
      <sz val="10"/>
      <color indexed="8"/>
      <name val="Times New Roman"/>
      <family val="1"/>
    </font>
    <font>
      <b/>
      <sz val="10"/>
      <color indexed="8"/>
      <name val="宋体"/>
      <family val="3"/>
      <charset val="134"/>
    </font>
    <font>
      <b/>
      <sz val="18"/>
      <color indexed="8"/>
      <name val="方正小标宋简体"/>
      <family val="4"/>
      <charset val="134"/>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bottom style="medium">
        <color indexed="8"/>
      </bottom>
      <diagonal/>
    </border>
    <border>
      <left style="thin">
        <color indexed="64"/>
      </left>
      <right style="thin">
        <color indexed="64"/>
      </right>
      <top/>
      <bottom/>
      <diagonal/>
    </border>
  </borders>
  <cellStyleXfs count="5">
    <xf numFmtId="0" fontId="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cellStyleXfs>
  <cellXfs count="13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0" fillId="0" borderId="0" xfId="0" applyAlignment="1">
      <alignment horizontal="center" vertical="center"/>
    </xf>
    <xf numFmtId="0" fontId="5"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applyFont="1" applyFill="1" applyBorder="1" applyAlignment="1" applyProtection="1">
      <alignment vertical="center" wrapText="1"/>
    </xf>
    <xf numFmtId="0" fontId="7" fillId="0" borderId="1" xfId="2" applyFont="1" applyBorder="1" applyAlignment="1">
      <alignment horizontal="center" vertical="center" wrapText="1"/>
    </xf>
    <xf numFmtId="0" fontId="6" fillId="0" borderId="1" xfId="2" applyFont="1" applyFill="1" applyBorder="1" applyAlignment="1" applyProtection="1">
      <alignment horizontal="left" vertical="center" wrapText="1"/>
    </xf>
    <xf numFmtId="9" fontId="7" fillId="0" borderId="1" xfId="2" applyNumberFormat="1" applyFont="1" applyBorder="1" applyAlignment="1">
      <alignment horizontal="center" vertical="center" wrapText="1"/>
    </xf>
    <xf numFmtId="0" fontId="8" fillId="0" borderId="1" xfId="2" applyFont="1" applyBorder="1" applyAlignment="1">
      <alignment horizontal="justify" vertical="center" wrapText="1"/>
    </xf>
    <xf numFmtId="0" fontId="5" fillId="0" borderId="1" xfId="2" applyFont="1" applyBorder="1" applyAlignment="1">
      <alignment horizontal="justify" vertical="center" wrapText="1"/>
    </xf>
    <xf numFmtId="0" fontId="10" fillId="0" borderId="0" xfId="1" applyFont="1" applyFill="1" applyBorder="1" applyAlignment="1"/>
    <xf numFmtId="0" fontId="11" fillId="0" borderId="1" xfId="2" applyFont="1" applyFill="1" applyBorder="1" applyAlignment="1">
      <alignment horizontal="center" vertical="center"/>
    </xf>
    <xf numFmtId="43" fontId="11" fillId="0" borderId="1" xfId="3" applyNumberFormat="1" applyFont="1" applyFill="1" applyBorder="1" applyAlignment="1">
      <alignment horizontal="center" vertical="center"/>
    </xf>
    <xf numFmtId="43" fontId="6" fillId="0" borderId="1" xfId="3" applyNumberFormat="1" applyFont="1" applyFill="1" applyBorder="1" applyAlignment="1">
      <alignment horizontal="center" vertical="center"/>
    </xf>
    <xf numFmtId="43" fontId="12" fillId="0" borderId="1" xfId="3" applyNumberFormat="1" applyFont="1" applyFill="1" applyBorder="1" applyAlignment="1">
      <alignment horizontal="center" vertical="center"/>
    </xf>
    <xf numFmtId="0" fontId="13" fillId="0" borderId="1" xfId="0" applyFont="1" applyBorder="1" applyAlignment="1">
      <alignment horizontal="center" vertical="center"/>
    </xf>
    <xf numFmtId="0" fontId="7" fillId="0" borderId="1" xfId="2" applyFont="1" applyFill="1" applyBorder="1" applyAlignment="1">
      <alignment horizontal="left" vertical="center"/>
    </xf>
    <xf numFmtId="176" fontId="7" fillId="0" borderId="1" xfId="2" applyNumberFormat="1" applyFont="1" applyFill="1" applyBorder="1" applyAlignment="1">
      <alignment horizontal="center" vertical="center"/>
    </xf>
    <xf numFmtId="0" fontId="7" fillId="0" borderId="1" xfId="2" applyFont="1" applyBorder="1">
      <alignment vertical="center"/>
    </xf>
    <xf numFmtId="0" fontId="7" fillId="0" borderId="1" xfId="2" applyFont="1" applyFill="1" applyBorder="1" applyAlignment="1">
      <alignment vertical="center"/>
    </xf>
    <xf numFmtId="0" fontId="0" fillId="0" borderId="1" xfId="0" applyBorder="1">
      <alignment vertical="center"/>
    </xf>
    <xf numFmtId="9" fontId="7" fillId="0" borderId="1" xfId="2" applyNumberFormat="1" applyFont="1" applyFill="1" applyBorder="1" applyAlignment="1">
      <alignment vertical="center"/>
    </xf>
    <xf numFmtId="0" fontId="10" fillId="0" borderId="1" xfId="2" applyFont="1" applyFill="1" applyBorder="1" applyAlignment="1">
      <alignment horizontal="left" vertical="center"/>
    </xf>
    <xf numFmtId="10" fontId="7" fillId="0" borderId="1" xfId="2" applyNumberFormat="1" applyFont="1" applyFill="1" applyBorder="1" applyAlignment="1">
      <alignment vertical="center"/>
    </xf>
    <xf numFmtId="176" fontId="0" fillId="0" borderId="1" xfId="0" applyNumberFormat="1" applyBorder="1" applyAlignment="1">
      <alignment horizontal="center" vertical="center"/>
    </xf>
    <xf numFmtId="0" fontId="11" fillId="0"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0" borderId="2" xfId="1" applyFont="1" applyFill="1" applyBorder="1" applyAlignment="1">
      <alignment horizontal="center" vertical="center" wrapText="1"/>
    </xf>
    <xf numFmtId="0" fontId="7" fillId="0" borderId="0" xfId="1" applyFont="1" applyFill="1">
      <alignment vertical="center"/>
    </xf>
    <xf numFmtId="0" fontId="10" fillId="2" borderId="1" xfId="1" applyFont="1" applyFill="1" applyBorder="1" applyAlignment="1" applyProtection="1">
      <alignment horizontal="left" vertical="center"/>
    </xf>
    <xf numFmtId="0" fontId="7" fillId="0" borderId="1" xfId="1" applyFont="1" applyBorder="1" applyAlignment="1">
      <alignment horizontal="center" vertical="center"/>
    </xf>
    <xf numFmtId="177" fontId="7" fillId="0" borderId="1" xfId="1" applyNumberFormat="1" applyFont="1" applyBorder="1" applyAlignment="1">
      <alignment horizontal="center" vertical="center"/>
    </xf>
    <xf numFmtId="177" fontId="7" fillId="0" borderId="1"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7" fillId="2" borderId="1" xfId="1" applyFont="1" applyFill="1" applyBorder="1" applyAlignment="1" applyProtection="1">
      <alignment horizontal="left" vertical="center" indent="2"/>
    </xf>
    <xf numFmtId="176" fontId="8" fillId="2" borderId="1" xfId="1" applyNumberFormat="1" applyFont="1" applyFill="1" applyBorder="1" applyAlignment="1">
      <alignment horizontal="left" vertical="center"/>
    </xf>
    <xf numFmtId="176" fontId="14" fillId="2" borderId="1" xfId="1" applyNumberFormat="1" applyFont="1" applyFill="1" applyBorder="1" applyAlignment="1">
      <alignment horizontal="left"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1" xfId="2" applyFont="1" applyFill="1" applyBorder="1" applyAlignment="1" applyProtection="1">
      <alignment horizontal="left" vertical="center" indent="2"/>
    </xf>
    <xf numFmtId="0" fontId="7" fillId="2" borderId="1" xfId="1" applyFont="1" applyFill="1" applyBorder="1">
      <alignment vertical="center"/>
    </xf>
    <xf numFmtId="0" fontId="7" fillId="0" borderId="1" xfId="1" applyFont="1" applyBorder="1">
      <alignment vertical="center"/>
    </xf>
    <xf numFmtId="0" fontId="7" fillId="0" borderId="0" xfId="1" applyFont="1">
      <alignment vertical="center"/>
    </xf>
    <xf numFmtId="0" fontId="6" fillId="0" borderId="1" xfId="1" applyFont="1" applyBorder="1">
      <alignment vertical="center"/>
    </xf>
    <xf numFmtId="0" fontId="15" fillId="0" borderId="0" xfId="1" applyFont="1" applyFill="1" applyAlignment="1" applyProtection="1">
      <alignment vertical="center" wrapText="1"/>
    </xf>
    <xf numFmtId="0" fontId="10" fillId="0" borderId="0" xfId="1">
      <alignment vertical="center"/>
    </xf>
    <xf numFmtId="0" fontId="12" fillId="0" borderId="4"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12" fillId="0" borderId="4"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xf>
    <xf numFmtId="0" fontId="7" fillId="0" borderId="4" xfId="1" applyFont="1" applyFill="1" applyBorder="1" applyAlignment="1" applyProtection="1">
      <alignment vertical="center"/>
    </xf>
    <xf numFmtId="177" fontId="7" fillId="0" borderId="1" xfId="1" applyNumberFormat="1" applyFont="1" applyFill="1" applyBorder="1" applyAlignment="1" applyProtection="1">
      <alignment horizontal="center" vertical="center" wrapText="1"/>
    </xf>
    <xf numFmtId="0" fontId="12" fillId="0" borderId="4" xfId="1" applyFont="1" applyFill="1" applyBorder="1" applyAlignment="1" applyProtection="1">
      <alignment vertical="center"/>
    </xf>
    <xf numFmtId="10" fontId="7" fillId="0" borderId="1" xfId="1" applyNumberFormat="1" applyFont="1" applyFill="1" applyBorder="1" applyAlignment="1" applyProtection="1">
      <alignment horizontal="center" vertical="center" wrapText="1"/>
    </xf>
    <xf numFmtId="0" fontId="10" fillId="0" borderId="4" xfId="1" applyFont="1" applyFill="1" applyBorder="1" applyAlignment="1" applyProtection="1">
      <alignment vertical="center"/>
    </xf>
    <xf numFmtId="176" fontId="7" fillId="0" borderId="1" xfId="1" applyNumberFormat="1" applyFont="1" applyFill="1" applyBorder="1" applyAlignment="1" applyProtection="1">
      <alignment horizontal="center" vertical="center" wrapText="1"/>
    </xf>
    <xf numFmtId="178" fontId="6" fillId="0" borderId="1" xfId="1" applyNumberFormat="1" applyFont="1" applyFill="1" applyBorder="1" applyAlignment="1" applyProtection="1">
      <alignment horizontal="right" vertical="center" wrapText="1"/>
    </xf>
    <xf numFmtId="178" fontId="7" fillId="0" borderId="1" xfId="1" applyNumberFormat="1" applyFont="1" applyFill="1" applyBorder="1" applyAlignment="1" applyProtection="1">
      <alignment horizontal="right" vertical="center" wrapText="1"/>
    </xf>
    <xf numFmtId="0" fontId="7" fillId="0" borderId="4" xfId="1" applyFont="1" applyFill="1" applyBorder="1" applyAlignment="1" applyProtection="1">
      <alignment horizontal="left" vertical="center"/>
    </xf>
    <xf numFmtId="176" fontId="7" fillId="0" borderId="1" xfId="1" applyNumberFormat="1" applyFont="1" applyFill="1" applyBorder="1" applyAlignment="1" applyProtection="1">
      <alignment horizontal="right" vertical="center" wrapText="1"/>
    </xf>
    <xf numFmtId="0" fontId="15" fillId="0" borderId="0" xfId="1" applyFont="1">
      <alignment vertical="center"/>
    </xf>
    <xf numFmtId="0" fontId="7" fillId="0" borderId="0" xfId="1" applyFont="1" applyAlignment="1">
      <alignment horizontal="center" vertical="center"/>
    </xf>
    <xf numFmtId="0" fontId="19" fillId="0" borderId="0" xfId="2" applyFont="1" applyFill="1" applyAlignment="1" applyProtection="1">
      <alignment vertical="center" wrapText="1"/>
    </xf>
    <xf numFmtId="0" fontId="10" fillId="0" borderId="0" xfId="2">
      <alignment vertical="center"/>
    </xf>
    <xf numFmtId="0" fontId="20" fillId="0" borderId="5" xfId="2" applyFont="1" applyFill="1" applyBorder="1" applyAlignment="1" applyProtection="1">
      <alignment vertical="center" wrapText="1"/>
    </xf>
    <xf numFmtId="0" fontId="20" fillId="0" borderId="5" xfId="2" applyFont="1" applyFill="1" applyBorder="1" applyAlignment="1" applyProtection="1">
      <alignment horizontal="right" vertical="center" wrapText="1"/>
    </xf>
    <xf numFmtId="0" fontId="12" fillId="0" borderId="1" xfId="2" applyFont="1" applyFill="1" applyBorder="1" applyAlignment="1" applyProtection="1">
      <alignment horizontal="center" vertical="center" wrapText="1"/>
    </xf>
    <xf numFmtId="0" fontId="12" fillId="0" borderId="1" xfId="2" applyFont="1" applyFill="1" applyBorder="1" applyAlignment="1" applyProtection="1">
      <alignment vertical="center" wrapText="1"/>
    </xf>
    <xf numFmtId="178" fontId="10" fillId="0" borderId="1" xfId="2" applyNumberFormat="1" applyFont="1" applyFill="1" applyBorder="1" applyAlignment="1" applyProtection="1">
      <alignment horizontal="right" vertical="center" wrapText="1"/>
    </xf>
    <xf numFmtId="0" fontId="10" fillId="0" borderId="1" xfId="2" applyFont="1" applyFill="1" applyBorder="1" applyAlignment="1" applyProtection="1">
      <alignment horizontal="left" vertical="center" wrapText="1"/>
    </xf>
    <xf numFmtId="179" fontId="0" fillId="0" borderId="1" xfId="0" applyNumberFormat="1" applyBorder="1">
      <alignment vertical="center"/>
    </xf>
    <xf numFmtId="178" fontId="10" fillId="0" borderId="1" xfId="2" applyNumberFormat="1" applyFont="1" applyFill="1" applyBorder="1" applyAlignment="1" applyProtection="1">
      <alignment vertical="center" wrapText="1"/>
    </xf>
    <xf numFmtId="0" fontId="21" fillId="0" borderId="1" xfId="2" applyFont="1" applyFill="1" applyBorder="1" applyAlignment="1" applyProtection="1">
      <alignment horizontal="left" vertical="center" wrapText="1"/>
    </xf>
    <xf numFmtId="0" fontId="10" fillId="0" borderId="1" xfId="2" applyFont="1" applyFill="1" applyBorder="1" applyAlignment="1" applyProtection="1">
      <alignment vertical="center"/>
    </xf>
    <xf numFmtId="178" fontId="10" fillId="0" borderId="1" xfId="2" applyNumberFormat="1" applyFont="1" applyFill="1" applyBorder="1" applyAlignment="1" applyProtection="1">
      <alignment vertical="center"/>
    </xf>
    <xf numFmtId="0" fontId="12" fillId="0" borderId="1" xfId="2" applyFont="1" applyFill="1" applyBorder="1" applyAlignment="1" applyProtection="1">
      <alignment vertical="center"/>
    </xf>
    <xf numFmtId="0" fontId="10" fillId="0" borderId="1" xfId="2" applyFont="1" applyFill="1" applyBorder="1" applyAlignment="1" applyProtection="1">
      <alignment horizontal="right" vertical="center" wrapText="1"/>
    </xf>
    <xf numFmtId="0" fontId="10" fillId="0" borderId="1" xfId="2" applyFont="1" applyFill="1" applyBorder="1" applyAlignment="1" applyProtection="1">
      <alignment horizontal="left" vertical="center" indent="1"/>
    </xf>
    <xf numFmtId="0" fontId="15" fillId="0" borderId="0" xfId="2" applyFont="1">
      <alignment vertical="center"/>
    </xf>
    <xf numFmtId="0" fontId="18"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2" applyFont="1" applyBorder="1" applyAlignment="1">
      <alignment horizontal="center" vertical="center"/>
    </xf>
    <xf numFmtId="0" fontId="18" fillId="0" borderId="1" xfId="2" applyFont="1" applyFill="1" applyBorder="1" applyAlignment="1">
      <alignment horizontal="left" vertical="center" wrapText="1"/>
    </xf>
    <xf numFmtId="0" fontId="7" fillId="0" borderId="1" xfId="2" applyFont="1" applyBorder="1" applyAlignment="1">
      <alignment horizontal="center" vertical="center"/>
    </xf>
    <xf numFmtId="0" fontId="17" fillId="0" borderId="1" xfId="2" applyFont="1" applyFill="1" applyBorder="1" applyAlignment="1">
      <alignment horizontal="left" vertical="center" wrapText="1"/>
    </xf>
    <xf numFmtId="0" fontId="17" fillId="0" borderId="1"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1" xfId="2" applyFont="1" applyFill="1" applyBorder="1" applyAlignment="1">
      <alignment horizontal="center" vertical="center" wrapText="1"/>
    </xf>
    <xf numFmtId="177" fontId="7" fillId="0" borderId="1" xfId="2" applyNumberFormat="1" applyFont="1" applyBorder="1" applyAlignment="1">
      <alignment horizontal="center" vertical="center"/>
    </xf>
    <xf numFmtId="0" fontId="6" fillId="0" borderId="1" xfId="2" applyFont="1" applyBorder="1" applyAlignment="1">
      <alignment horizontal="left" vertical="center"/>
    </xf>
    <xf numFmtId="0" fontId="11" fillId="0" borderId="1" xfId="2" applyFont="1" applyFill="1" applyBorder="1" applyAlignment="1">
      <alignment horizontal="left" vertical="center"/>
    </xf>
    <xf numFmtId="0" fontId="7" fillId="0" borderId="1" xfId="2" applyFont="1" applyFill="1" applyBorder="1" applyAlignment="1" applyProtection="1">
      <alignment horizontal="left" vertical="center" indent="1"/>
    </xf>
    <xf numFmtId="0" fontId="7" fillId="0" borderId="1" xfId="2" applyFont="1" applyFill="1" applyBorder="1" applyAlignment="1" applyProtection="1">
      <alignment horizontal="center" vertical="center"/>
    </xf>
    <xf numFmtId="176" fontId="8" fillId="0" borderId="1" xfId="2" applyNumberFormat="1" applyFont="1" applyFill="1" applyBorder="1" applyAlignment="1">
      <alignment horizontal="left" vertical="center"/>
    </xf>
    <xf numFmtId="176" fontId="8" fillId="0" borderId="1" xfId="2" applyNumberFormat="1" applyFont="1" applyFill="1" applyBorder="1" applyAlignment="1">
      <alignment horizontal="center" vertical="center"/>
    </xf>
    <xf numFmtId="176" fontId="14" fillId="0" borderId="1" xfId="2" applyNumberFormat="1" applyFont="1" applyFill="1" applyBorder="1" applyAlignment="1">
      <alignment horizontal="left" vertical="center"/>
    </xf>
    <xf numFmtId="176" fontId="14" fillId="0" borderId="1" xfId="2" applyNumberFormat="1" applyFont="1" applyFill="1" applyBorder="1" applyAlignment="1">
      <alignment horizontal="center" vertical="center"/>
    </xf>
    <xf numFmtId="0" fontId="6" fillId="0" borderId="1" xfId="2" applyFont="1" applyFill="1" applyBorder="1" applyAlignment="1" applyProtection="1">
      <alignment horizontal="center" vertical="center" wrapText="1"/>
    </xf>
    <xf numFmtId="49" fontId="8" fillId="0" borderId="1" xfId="2" applyNumberFormat="1" applyFont="1" applyFill="1" applyBorder="1" applyAlignment="1" applyProtection="1">
      <alignment horizontal="left" vertical="center"/>
    </xf>
    <xf numFmtId="49" fontId="8" fillId="0" borderId="1" xfId="2" applyNumberFormat="1" applyFont="1" applyFill="1" applyBorder="1" applyAlignment="1" applyProtection="1">
      <alignment horizontal="center" vertical="center"/>
    </xf>
    <xf numFmtId="0" fontId="15" fillId="0" borderId="0" xfId="1" applyFont="1" applyBorder="1" applyAlignment="1">
      <alignment horizontal="justify" wrapText="1"/>
    </xf>
    <xf numFmtId="0" fontId="10" fillId="0" borderId="6" xfId="1" applyFont="1" applyBorder="1" applyAlignment="1">
      <alignment horizontal="justify" wrapText="1"/>
    </xf>
    <xf numFmtId="0" fontId="23" fillId="0" borderId="6" xfId="1" applyFont="1" applyBorder="1" applyAlignment="1">
      <alignment horizontal="justify" wrapText="1"/>
    </xf>
    <xf numFmtId="31" fontId="23" fillId="0" borderId="7" xfId="1" applyNumberFormat="1" applyFont="1" applyBorder="1" applyAlignment="1">
      <alignment horizontal="justify" wrapText="1"/>
    </xf>
    <xf numFmtId="180" fontId="7" fillId="0" borderId="1" xfId="2" applyNumberFormat="1" applyFont="1" applyBorder="1" applyAlignment="1">
      <alignment horizontal="center" vertical="center" wrapText="1"/>
    </xf>
    <xf numFmtId="0" fontId="9" fillId="0" borderId="0" xfId="1" applyFont="1" applyFill="1" applyAlignment="1" applyProtection="1">
      <alignment horizontal="center" vertical="center"/>
    </xf>
    <xf numFmtId="0" fontId="22" fillId="0" borderId="0" xfId="1" applyFont="1" applyAlignment="1">
      <alignment horizontal="center" vertical="center" wrapText="1"/>
    </xf>
    <xf numFmtId="0" fontId="12" fillId="0" borderId="0" xfId="2" applyFont="1" applyFill="1" applyAlignment="1" applyProtection="1">
      <alignment horizontal="left" vertical="center"/>
    </xf>
    <xf numFmtId="0" fontId="6" fillId="0" borderId="0" xfId="2" applyFont="1" applyFill="1" applyAlignment="1" applyProtection="1">
      <alignment horizontal="left" vertical="center"/>
    </xf>
    <xf numFmtId="0" fontId="7" fillId="0" borderId="2" xfId="2" applyFont="1" applyBorder="1" applyAlignment="1">
      <alignment horizontal="left" vertical="center" wrapText="1"/>
    </xf>
    <xf numFmtId="0" fontId="7" fillId="0" borderId="8" xfId="2" applyFont="1" applyBorder="1" applyAlignment="1">
      <alignment horizontal="left" vertical="center" wrapText="1"/>
    </xf>
    <xf numFmtId="0" fontId="7" fillId="0" borderId="3" xfId="2" applyFont="1" applyBorder="1" applyAlignment="1">
      <alignment horizontal="left" vertical="center" wrapText="1"/>
    </xf>
    <xf numFmtId="0" fontId="7" fillId="0" borderId="1" xfId="2" applyFont="1" applyBorder="1" applyAlignment="1">
      <alignment horizontal="center" vertical="center" wrapText="1"/>
    </xf>
    <xf numFmtId="0" fontId="9" fillId="0" borderId="0" xfId="2" applyFont="1" applyFill="1" applyAlignment="1" applyProtection="1">
      <alignment horizontal="center" vertical="center" wrapText="1"/>
    </xf>
    <xf numFmtId="0" fontId="9" fillId="0" borderId="0" xfId="1" applyFont="1" applyFill="1" applyAlignment="1" applyProtection="1">
      <alignment horizontal="center" vertical="center" wrapText="1"/>
    </xf>
    <xf numFmtId="0" fontId="16" fillId="0" borderId="5" xfId="1" applyFont="1" applyFill="1" applyBorder="1" applyAlignment="1" applyProtection="1">
      <alignment horizontal="left" vertical="center" wrapText="1"/>
    </xf>
    <xf numFmtId="177" fontId="7" fillId="0" borderId="1"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3" xfId="1" applyFont="1" applyFill="1" applyBorder="1" applyAlignment="1">
      <alignment horizontal="center" vertical="center"/>
    </xf>
    <xf numFmtId="0" fontId="9" fillId="0" borderId="0" xfId="1" applyFont="1" applyFill="1" applyBorder="1" applyAlignment="1">
      <alignment horizontal="center" vertical="center"/>
    </xf>
    <xf numFmtId="0" fontId="29" fillId="0" borderId="0" xfId="2" applyFont="1" applyFill="1" applyAlignment="1" applyProtection="1">
      <alignment horizontal="center" vertical="center"/>
    </xf>
    <xf numFmtId="49" fontId="32" fillId="2" borderId="1" xfId="1" applyNumberFormat="1" applyFont="1" applyFill="1" applyBorder="1" applyAlignment="1" applyProtection="1">
      <alignment horizontal="left" vertical="center" wrapText="1"/>
    </xf>
    <xf numFmtId="0" fontId="16" fillId="2" borderId="1" xfId="1" applyFont="1" applyFill="1" applyBorder="1" applyAlignment="1" applyProtection="1">
      <alignment horizontal="left" vertical="center" wrapText="1"/>
    </xf>
    <xf numFmtId="0" fontId="16" fillId="2" borderId="1" xfId="1" applyFont="1" applyFill="1" applyBorder="1" applyAlignment="1" applyProtection="1">
      <alignment horizontal="center" vertical="center" wrapText="1"/>
    </xf>
    <xf numFmtId="0" fontId="16" fillId="2" borderId="1" xfId="1" applyFont="1" applyFill="1" applyBorder="1" applyAlignment="1" applyProtection="1">
      <alignment vertical="center" wrapText="1"/>
    </xf>
    <xf numFmtId="176" fontId="20" fillId="2" borderId="1" xfId="1" applyNumberFormat="1" applyFont="1" applyFill="1" applyBorder="1" applyAlignment="1">
      <alignment vertical="center" wrapText="1"/>
    </xf>
    <xf numFmtId="0" fontId="20" fillId="2" borderId="1" xfId="1" applyFont="1" applyFill="1" applyBorder="1" applyAlignment="1" applyProtection="1">
      <alignment horizontal="left" vertical="center" wrapText="1"/>
    </xf>
    <xf numFmtId="49" fontId="34" fillId="2" borderId="1" xfId="1" applyNumberFormat="1" applyFont="1" applyFill="1" applyBorder="1" applyAlignment="1" applyProtection="1">
      <alignment horizontal="left" vertical="center" wrapText="1"/>
    </xf>
    <xf numFmtId="0" fontId="16" fillId="2" borderId="1" xfId="1" applyFont="1" applyFill="1" applyBorder="1" applyAlignment="1">
      <alignment vertical="center" wrapText="1"/>
    </xf>
    <xf numFmtId="0" fontId="20" fillId="2" borderId="1" xfId="1" applyFont="1" applyFill="1" applyBorder="1" applyAlignment="1">
      <alignment vertical="center" wrapText="1"/>
    </xf>
    <xf numFmtId="0" fontId="29" fillId="0" borderId="0" xfId="1" applyFont="1" applyAlignment="1">
      <alignment horizontal="center" vertical="center"/>
    </xf>
    <xf numFmtId="0" fontId="36" fillId="0" borderId="0" xfId="2" applyFont="1" applyAlignment="1">
      <alignment horizontal="center" vertical="center" wrapText="1"/>
    </xf>
  </cellXfs>
  <cellStyles count="5">
    <cellStyle name="常规" xfId="0" builtinId="0"/>
    <cellStyle name="常规 2" xfId="1"/>
    <cellStyle name="常规 3" xfId="2"/>
    <cellStyle name="千位分隔 2" xfId="3"/>
    <cellStyle name="千位分隔 3"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E5" sqref="E5"/>
    </sheetView>
  </sheetViews>
  <sheetFormatPr defaultColWidth="9" defaultRowHeight="14.4"/>
  <cols>
    <col min="1" max="1" width="27.109375" customWidth="1"/>
    <col min="2" max="2" width="37" customWidth="1"/>
  </cols>
  <sheetData>
    <row r="1" spans="1:2" ht="36" customHeight="1">
      <c r="A1" s="110" t="s">
        <v>0</v>
      </c>
      <c r="B1" s="110"/>
    </row>
    <row r="2" spans="1:2" ht="20.399999999999999">
      <c r="A2" s="111" t="s">
        <v>1</v>
      </c>
      <c r="B2" s="111"/>
    </row>
    <row r="3" spans="1:2" ht="21.6">
      <c r="A3" s="105" t="s">
        <v>2</v>
      </c>
      <c r="B3" s="106" t="s">
        <v>3</v>
      </c>
    </row>
    <row r="4" spans="1:2" ht="20.399999999999999">
      <c r="A4" s="105" t="s">
        <v>4</v>
      </c>
      <c r="B4" s="106" t="s">
        <v>5</v>
      </c>
    </row>
    <row r="5" spans="1:2" ht="20.399999999999999">
      <c r="A5" s="105" t="s">
        <v>6</v>
      </c>
      <c r="B5" s="106" t="s">
        <v>7</v>
      </c>
    </row>
    <row r="6" spans="1:2" ht="21.6">
      <c r="A6" s="105" t="s">
        <v>8</v>
      </c>
      <c r="B6" s="106" t="s">
        <v>7</v>
      </c>
    </row>
    <row r="7" spans="1:2" ht="31.8">
      <c r="A7" s="105" t="s">
        <v>9</v>
      </c>
      <c r="B7" s="106" t="s">
        <v>10</v>
      </c>
    </row>
    <row r="8" spans="1:2" ht="20.399999999999999">
      <c r="A8" s="105" t="s">
        <v>11</v>
      </c>
      <c r="B8" s="107">
        <v>426100</v>
      </c>
    </row>
    <row r="9" spans="1:2" ht="42" customHeight="1">
      <c r="A9" s="105" t="s">
        <v>12</v>
      </c>
      <c r="B9" s="107">
        <v>15874641137</v>
      </c>
    </row>
    <row r="10" spans="1:2" ht="45.75" customHeight="1">
      <c r="A10" s="105" t="s">
        <v>13</v>
      </c>
      <c r="B10" s="108">
        <v>44893</v>
      </c>
    </row>
  </sheetData>
  <mergeCells count="2">
    <mergeCell ref="A1:B1"/>
    <mergeCell ref="A2:B2"/>
  </mergeCells>
  <phoneticPr fontId="28" type="noConversion"/>
  <pageMargins left="1.48" right="0.7" top="1.45" bottom="0.75" header="0.25" footer="0.3"/>
  <pageSetup paperSize="9" orientation="portrait" r:id="rId1"/>
</worksheet>
</file>

<file path=xl/worksheets/sheet10.xml><?xml version="1.0" encoding="utf-8"?>
<worksheet xmlns="http://schemas.openxmlformats.org/spreadsheetml/2006/main" xmlns:r="http://schemas.openxmlformats.org/officeDocument/2006/relationships">
  <dimension ref="A1:A13"/>
  <sheetViews>
    <sheetView tabSelected="1" workbookViewId="0">
      <selection activeCell="E9" sqref="E9"/>
    </sheetView>
  </sheetViews>
  <sheetFormatPr defaultColWidth="9" defaultRowHeight="14.4"/>
  <cols>
    <col min="1" max="1" width="83.6640625" customWidth="1"/>
  </cols>
  <sheetData>
    <row r="1" spans="1:1" ht="74.25" customHeight="1">
      <c r="A1" s="1" t="s">
        <v>177</v>
      </c>
    </row>
    <row r="2" spans="1:1" ht="58.8">
      <c r="A2" s="2" t="s">
        <v>178</v>
      </c>
    </row>
    <row r="3" spans="1:1" ht="19.2">
      <c r="A3" s="2" t="s">
        <v>179</v>
      </c>
    </row>
    <row r="4" spans="1:1" ht="38.4">
      <c r="A4" s="2" t="s">
        <v>180</v>
      </c>
    </row>
    <row r="5" spans="1:1" ht="19.8">
      <c r="A5" s="3"/>
    </row>
    <row r="9" spans="1:1" ht="19.2">
      <c r="A9" s="4"/>
    </row>
    <row r="10" spans="1:1" ht="19.2">
      <c r="A10" s="4"/>
    </row>
    <row r="11" spans="1:1" ht="36.75" customHeight="1">
      <c r="A11" s="4" t="s">
        <v>181</v>
      </c>
    </row>
    <row r="12" spans="1:1" ht="32.25" customHeight="1">
      <c r="A12" s="2" t="s">
        <v>182</v>
      </c>
    </row>
    <row r="13" spans="1:1" ht="55.5" customHeight="1">
      <c r="A13" s="5" t="s">
        <v>183</v>
      </c>
    </row>
  </sheetData>
  <phoneticPr fontId="28"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E35"/>
  <sheetViews>
    <sheetView topLeftCell="A22" workbookViewId="0">
      <selection activeCell="I33" sqref="I33"/>
    </sheetView>
  </sheetViews>
  <sheetFormatPr defaultColWidth="9" defaultRowHeight="14.4"/>
  <cols>
    <col min="1" max="1" width="29.33203125" customWidth="1"/>
    <col min="2" max="2" width="15.5546875" customWidth="1"/>
    <col min="3" max="3" width="14.88671875" customWidth="1"/>
    <col min="4" max="4" width="17" customWidth="1"/>
    <col min="5" max="5" width="11.109375" customWidth="1"/>
  </cols>
  <sheetData>
    <row r="1" spans="1:5" ht="21">
      <c r="A1" s="83" t="s">
        <v>14</v>
      </c>
      <c r="B1" s="68"/>
      <c r="C1" s="68"/>
    </row>
    <row r="2" spans="1:5" ht="24">
      <c r="A2" s="127" t="s">
        <v>185</v>
      </c>
      <c r="B2" s="127"/>
      <c r="C2" s="127"/>
      <c r="D2" s="127"/>
      <c r="E2" s="127"/>
    </row>
    <row r="3" spans="1:5" ht="15.6">
      <c r="A3" s="112" t="s">
        <v>15</v>
      </c>
      <c r="B3" s="113"/>
      <c r="C3" s="113"/>
    </row>
    <row r="4" spans="1:5" ht="19.5" customHeight="1">
      <c r="A4" s="84" t="s">
        <v>16</v>
      </c>
      <c r="B4" s="85" t="s">
        <v>17</v>
      </c>
      <c r="C4" s="86" t="s">
        <v>18</v>
      </c>
      <c r="D4" s="86"/>
      <c r="E4" s="86" t="s">
        <v>19</v>
      </c>
    </row>
    <row r="5" spans="1:5" ht="19.5" customHeight="1">
      <c r="A5" s="87" t="s">
        <v>20</v>
      </c>
      <c r="B5" s="84">
        <v>18</v>
      </c>
      <c r="C5" s="88">
        <v>30</v>
      </c>
      <c r="D5" s="88"/>
      <c r="E5" s="114" t="s">
        <v>21</v>
      </c>
    </row>
    <row r="6" spans="1:5" ht="19.5" customHeight="1">
      <c r="A6" s="89" t="s">
        <v>22</v>
      </c>
      <c r="B6" s="90">
        <v>18</v>
      </c>
      <c r="C6" s="88">
        <v>26</v>
      </c>
      <c r="D6" s="88"/>
      <c r="E6" s="115"/>
    </row>
    <row r="7" spans="1:5" ht="19.5" customHeight="1">
      <c r="A7" s="89" t="s">
        <v>23</v>
      </c>
      <c r="B7" s="90"/>
      <c r="C7" s="88">
        <v>4</v>
      </c>
      <c r="D7" s="88"/>
      <c r="E7" s="115"/>
    </row>
    <row r="8" spans="1:5" ht="19.5" customHeight="1">
      <c r="A8" s="91" t="s">
        <v>24</v>
      </c>
      <c r="B8" s="92"/>
      <c r="C8" s="88"/>
      <c r="D8" s="88"/>
      <c r="E8" s="115"/>
    </row>
    <row r="9" spans="1:5" ht="19.5" customHeight="1">
      <c r="A9" s="87" t="s">
        <v>25</v>
      </c>
      <c r="B9" s="84">
        <v>961</v>
      </c>
      <c r="C9" s="93">
        <v>1286</v>
      </c>
      <c r="D9" s="93"/>
      <c r="E9" s="115"/>
    </row>
    <row r="10" spans="1:5" ht="19.5" customHeight="1">
      <c r="A10" s="89" t="s">
        <v>22</v>
      </c>
      <c r="B10" s="90">
        <v>961</v>
      </c>
      <c r="C10" s="93">
        <v>1109</v>
      </c>
      <c r="D10" s="93"/>
      <c r="E10" s="115"/>
    </row>
    <row r="11" spans="1:5" ht="19.5" customHeight="1">
      <c r="A11" s="89" t="s">
        <v>23</v>
      </c>
      <c r="B11" s="90"/>
      <c r="C11" s="93">
        <v>177</v>
      </c>
      <c r="D11" s="93"/>
      <c r="E11" s="115"/>
    </row>
    <row r="12" spans="1:5" ht="19.5" customHeight="1">
      <c r="A12" s="91" t="s">
        <v>26</v>
      </c>
      <c r="B12" s="92"/>
      <c r="C12" s="93"/>
      <c r="D12" s="93"/>
      <c r="E12" s="115"/>
    </row>
    <row r="13" spans="1:5" ht="19.5" customHeight="1">
      <c r="A13" s="94" t="s">
        <v>27</v>
      </c>
      <c r="B13" s="86"/>
      <c r="C13" s="93"/>
      <c r="D13" s="93"/>
      <c r="E13" s="116"/>
    </row>
    <row r="14" spans="1:5" ht="19.5" customHeight="1">
      <c r="A14" s="95" t="s">
        <v>28</v>
      </c>
      <c r="B14" s="16">
        <v>81</v>
      </c>
      <c r="C14" s="88">
        <v>136</v>
      </c>
      <c r="D14" s="88"/>
      <c r="E14" s="117" t="s">
        <v>29</v>
      </c>
    </row>
    <row r="15" spans="1:5" ht="19.5" customHeight="1">
      <c r="A15" s="96" t="s">
        <v>30</v>
      </c>
      <c r="B15" s="97"/>
      <c r="C15" s="88"/>
      <c r="D15" s="88"/>
      <c r="E15" s="117"/>
    </row>
    <row r="16" spans="1:5" ht="19.5" customHeight="1">
      <c r="A16" s="44" t="s">
        <v>31</v>
      </c>
      <c r="B16" s="97">
        <v>43</v>
      </c>
      <c r="C16" s="88">
        <v>91</v>
      </c>
      <c r="D16" s="88"/>
      <c r="E16" s="117"/>
    </row>
    <row r="17" spans="1:5" ht="19.5" customHeight="1">
      <c r="A17" s="98" t="s">
        <v>32</v>
      </c>
      <c r="B17" s="99"/>
      <c r="C17" s="88">
        <v>71</v>
      </c>
      <c r="D17" s="88"/>
      <c r="E17" s="117"/>
    </row>
    <row r="18" spans="1:5" ht="19.5" customHeight="1">
      <c r="A18" s="98" t="s">
        <v>33</v>
      </c>
      <c r="B18" s="99"/>
      <c r="C18" s="88">
        <v>20</v>
      </c>
      <c r="D18" s="88"/>
      <c r="E18" s="117"/>
    </row>
    <row r="19" spans="1:5" ht="19.5" customHeight="1">
      <c r="A19" s="98" t="s">
        <v>34</v>
      </c>
      <c r="B19" s="99"/>
      <c r="C19" s="88"/>
      <c r="D19" s="88"/>
      <c r="E19" s="117"/>
    </row>
    <row r="20" spans="1:5" ht="19.5" customHeight="1">
      <c r="A20" s="100" t="s">
        <v>35</v>
      </c>
      <c r="B20" s="101"/>
      <c r="C20" s="88"/>
      <c r="D20" s="88"/>
      <c r="E20" s="117"/>
    </row>
    <row r="21" spans="1:5" ht="19.5" customHeight="1">
      <c r="A21" s="44" t="s">
        <v>36</v>
      </c>
      <c r="B21" s="97"/>
      <c r="C21" s="88">
        <v>1</v>
      </c>
      <c r="D21" s="88"/>
      <c r="E21" s="117"/>
    </row>
    <row r="22" spans="1:5" ht="19.5" customHeight="1">
      <c r="A22" s="44" t="s">
        <v>37</v>
      </c>
      <c r="B22" s="97">
        <v>9</v>
      </c>
      <c r="C22" s="88">
        <v>11</v>
      </c>
      <c r="D22" s="88"/>
      <c r="E22" s="117"/>
    </row>
    <row r="23" spans="1:5" ht="19.5" customHeight="1">
      <c r="A23" s="44" t="s">
        <v>38</v>
      </c>
      <c r="B23" s="97">
        <v>19</v>
      </c>
      <c r="C23" s="88">
        <v>27</v>
      </c>
      <c r="D23" s="88"/>
      <c r="E23" s="117"/>
    </row>
    <row r="24" spans="1:5" ht="19.5" customHeight="1">
      <c r="A24" s="44" t="s">
        <v>39</v>
      </c>
      <c r="B24" s="97">
        <v>10</v>
      </c>
      <c r="C24" s="88">
        <v>22</v>
      </c>
      <c r="D24" s="88"/>
      <c r="E24" s="117"/>
    </row>
    <row r="25" spans="1:5" ht="19.5" customHeight="1">
      <c r="A25" s="23" t="s">
        <v>40</v>
      </c>
      <c r="B25" s="88"/>
      <c r="C25" s="88"/>
      <c r="D25" s="88"/>
      <c r="E25" s="117"/>
    </row>
    <row r="26" spans="1:5" ht="19.5" customHeight="1">
      <c r="A26" s="23" t="s">
        <v>41</v>
      </c>
      <c r="B26" s="88"/>
      <c r="C26" s="88"/>
      <c r="D26" s="88"/>
      <c r="E26" s="117"/>
    </row>
    <row r="27" spans="1:5" ht="19.5" customHeight="1">
      <c r="A27" s="23" t="s">
        <v>42</v>
      </c>
      <c r="B27" s="88"/>
      <c r="C27" s="88"/>
      <c r="D27" s="88"/>
      <c r="E27" s="117"/>
    </row>
    <row r="28" spans="1:5" ht="19.5" customHeight="1">
      <c r="A28" s="23" t="s">
        <v>43</v>
      </c>
      <c r="B28" s="88"/>
      <c r="C28" s="88"/>
      <c r="D28" s="88"/>
      <c r="E28" s="117"/>
    </row>
    <row r="29" spans="1:5" ht="19.5" customHeight="1">
      <c r="A29" s="23" t="s">
        <v>44</v>
      </c>
      <c r="B29" s="88"/>
      <c r="C29" s="88"/>
      <c r="D29" s="88"/>
      <c r="E29" s="117"/>
    </row>
    <row r="30" spans="1:5" ht="35.4" customHeight="1">
      <c r="A30" s="9" t="s">
        <v>45</v>
      </c>
      <c r="B30" s="102"/>
      <c r="C30" s="88"/>
      <c r="D30" s="88"/>
      <c r="E30" s="23"/>
    </row>
    <row r="31" spans="1:5" ht="19.5" customHeight="1">
      <c r="A31" s="96" t="s">
        <v>46</v>
      </c>
      <c r="B31" s="97"/>
      <c r="C31" s="88"/>
      <c r="D31" s="88"/>
      <c r="E31" s="23"/>
    </row>
    <row r="32" spans="1:5" ht="19.5" customHeight="1">
      <c r="A32" s="96" t="s">
        <v>47</v>
      </c>
      <c r="B32" s="97"/>
      <c r="C32" s="88"/>
      <c r="D32" s="88"/>
      <c r="E32" s="23"/>
    </row>
    <row r="33" spans="1:5" ht="19.5" customHeight="1">
      <c r="A33" s="96" t="s">
        <v>48</v>
      </c>
      <c r="B33" s="97"/>
      <c r="C33" s="88"/>
      <c r="D33" s="88"/>
      <c r="E33" s="23"/>
    </row>
    <row r="34" spans="1:5" ht="19.5" customHeight="1">
      <c r="A34" s="96" t="s">
        <v>49</v>
      </c>
      <c r="B34" s="97"/>
      <c r="C34" s="88"/>
      <c r="D34" s="88"/>
      <c r="E34" s="23"/>
    </row>
    <row r="35" spans="1:5" ht="19.5" customHeight="1">
      <c r="A35" s="103" t="s">
        <v>50</v>
      </c>
      <c r="B35" s="104"/>
      <c r="C35" s="88"/>
      <c r="D35" s="88"/>
      <c r="E35" s="23"/>
    </row>
  </sheetData>
  <mergeCells count="4">
    <mergeCell ref="A2:E2"/>
    <mergeCell ref="A3:C3"/>
    <mergeCell ref="E5:E13"/>
    <mergeCell ref="E14:E29"/>
  </mergeCells>
  <phoneticPr fontId="2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D26"/>
  <sheetViews>
    <sheetView workbookViewId="0">
      <selection activeCell="A10" sqref="A10:XFD11"/>
    </sheetView>
  </sheetViews>
  <sheetFormatPr defaultColWidth="9" defaultRowHeight="14.4"/>
  <cols>
    <col min="1" max="1" width="28.21875" customWidth="1"/>
    <col min="2" max="4" width="18.88671875" customWidth="1"/>
  </cols>
  <sheetData>
    <row r="1" spans="1:4" ht="21.6">
      <c r="A1" s="67" t="s">
        <v>51</v>
      </c>
      <c r="B1" s="68"/>
    </row>
    <row r="2" spans="1:4" ht="26.4">
      <c r="A2" s="118" t="s">
        <v>186</v>
      </c>
      <c r="B2" s="118"/>
      <c r="C2" s="118"/>
      <c r="D2" s="118"/>
    </row>
    <row r="3" spans="1:4">
      <c r="A3" s="69" t="s">
        <v>52</v>
      </c>
      <c r="B3" s="70"/>
    </row>
    <row r="4" spans="1:4" ht="36" customHeight="1">
      <c r="A4" s="71" t="s">
        <v>53</v>
      </c>
      <c r="B4" s="71"/>
      <c r="C4" s="71" t="s">
        <v>54</v>
      </c>
      <c r="D4" s="71" t="s">
        <v>55</v>
      </c>
    </row>
    <row r="5" spans="1:4" ht="36" customHeight="1">
      <c r="A5" s="72" t="s">
        <v>56</v>
      </c>
      <c r="B5" s="73"/>
      <c r="C5" s="73"/>
      <c r="D5" s="73"/>
    </row>
    <row r="6" spans="1:4" ht="22.5" customHeight="1">
      <c r="A6" s="74" t="s">
        <v>57</v>
      </c>
      <c r="B6" s="73"/>
      <c r="C6" s="73">
        <v>300000</v>
      </c>
      <c r="D6" s="73">
        <v>292200</v>
      </c>
    </row>
    <row r="7" spans="1:4" ht="22.5" customHeight="1">
      <c r="A7" s="74" t="s">
        <v>58</v>
      </c>
      <c r="B7" s="73"/>
      <c r="C7" s="73"/>
      <c r="D7" s="73"/>
    </row>
    <row r="8" spans="1:4" ht="22.5" customHeight="1">
      <c r="A8" s="74" t="s">
        <v>59</v>
      </c>
      <c r="B8" s="73"/>
      <c r="C8" s="73"/>
      <c r="D8" s="73"/>
    </row>
    <row r="9" spans="1:4" ht="22.5" customHeight="1">
      <c r="A9" s="74" t="s">
        <v>60</v>
      </c>
      <c r="B9" s="73"/>
      <c r="C9" s="73"/>
      <c r="D9" s="73"/>
    </row>
    <row r="10" spans="1:4" ht="34.799999999999997" customHeight="1">
      <c r="A10" s="72" t="s">
        <v>61</v>
      </c>
      <c r="B10" s="73"/>
      <c r="C10" s="73"/>
      <c r="D10" s="73"/>
    </row>
    <row r="11" spans="1:4" ht="34.799999999999997" customHeight="1">
      <c r="A11" s="72" t="s">
        <v>62</v>
      </c>
      <c r="B11" s="73"/>
      <c r="C11" s="73"/>
      <c r="D11" s="73"/>
    </row>
    <row r="12" spans="1:4" ht="22.5" customHeight="1">
      <c r="A12" s="74" t="s">
        <v>63</v>
      </c>
      <c r="B12" s="73"/>
      <c r="C12" s="73"/>
      <c r="D12" s="73"/>
    </row>
    <row r="13" spans="1:4" ht="22.5" customHeight="1">
      <c r="A13" s="74" t="s">
        <v>64</v>
      </c>
      <c r="B13" s="73"/>
      <c r="C13" s="73">
        <v>3725830</v>
      </c>
      <c r="D13" s="75">
        <v>6446030</v>
      </c>
    </row>
    <row r="14" spans="1:4" ht="22.5" customHeight="1">
      <c r="A14" s="74" t="s">
        <v>65</v>
      </c>
      <c r="B14" s="76"/>
      <c r="C14" s="76"/>
      <c r="D14" s="75"/>
    </row>
    <row r="15" spans="1:4" ht="22.5" customHeight="1">
      <c r="A15" s="74" t="s">
        <v>66</v>
      </c>
      <c r="B15" s="76"/>
      <c r="C15" s="76"/>
      <c r="D15" s="75"/>
    </row>
    <row r="16" spans="1:4" ht="22.5" customHeight="1">
      <c r="A16" s="74" t="s">
        <v>67</v>
      </c>
      <c r="B16" s="73"/>
      <c r="C16" s="73"/>
      <c r="D16" s="75"/>
    </row>
    <row r="17" spans="1:4" ht="22.5" customHeight="1">
      <c r="A17" s="74" t="s">
        <v>68</v>
      </c>
      <c r="B17" s="73"/>
      <c r="C17" s="73"/>
      <c r="D17" s="75"/>
    </row>
    <row r="18" spans="1:4" ht="22.5" customHeight="1">
      <c r="A18" s="77" t="s">
        <v>69</v>
      </c>
      <c r="B18" s="73"/>
      <c r="C18" s="73">
        <v>143070</v>
      </c>
      <c r="D18" s="75">
        <v>340800</v>
      </c>
    </row>
    <row r="19" spans="1:4" ht="22.5" customHeight="1">
      <c r="A19" s="74" t="s">
        <v>70</v>
      </c>
      <c r="B19" s="73"/>
      <c r="C19" s="73"/>
      <c r="D19" s="73"/>
    </row>
    <row r="20" spans="1:4" ht="22.5" customHeight="1">
      <c r="A20" s="78" t="s">
        <v>71</v>
      </c>
      <c r="B20" s="79"/>
      <c r="C20" s="79"/>
      <c r="D20" s="79"/>
    </row>
    <row r="21" spans="1:4" ht="22.5" customHeight="1">
      <c r="A21" s="79" t="s">
        <v>72</v>
      </c>
      <c r="B21" s="79"/>
      <c r="C21" s="79"/>
      <c r="D21" s="79"/>
    </row>
    <row r="22" spans="1:4" ht="22.5" customHeight="1">
      <c r="A22" s="80" t="s">
        <v>73</v>
      </c>
      <c r="B22" s="80"/>
      <c r="C22" s="80"/>
      <c r="D22" s="80"/>
    </row>
    <row r="23" spans="1:4" ht="22.5" customHeight="1">
      <c r="A23" s="80" t="s">
        <v>74</v>
      </c>
      <c r="B23" s="81"/>
      <c r="C23" s="81"/>
      <c r="D23" s="81"/>
    </row>
    <row r="24" spans="1:4" ht="22.5" customHeight="1">
      <c r="A24" s="80" t="s">
        <v>75</v>
      </c>
      <c r="B24" s="81"/>
      <c r="C24" s="81"/>
      <c r="D24" s="81"/>
    </row>
    <row r="25" spans="1:4" ht="22.5" customHeight="1">
      <c r="A25" s="82" t="s">
        <v>76</v>
      </c>
      <c r="B25" s="81"/>
      <c r="C25" s="81"/>
      <c r="D25" s="81"/>
    </row>
    <row r="26" spans="1:4" ht="22.5" customHeight="1">
      <c r="A26" s="82" t="s">
        <v>77</v>
      </c>
      <c r="B26" s="81"/>
      <c r="C26" s="81"/>
      <c r="D26" s="81"/>
    </row>
  </sheetData>
  <mergeCells count="1">
    <mergeCell ref="A2:D2"/>
  </mergeCells>
  <phoneticPr fontId="2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J55"/>
  <sheetViews>
    <sheetView workbookViewId="0">
      <selection activeCell="E5" sqref="E5:E55"/>
    </sheetView>
  </sheetViews>
  <sheetFormatPr defaultColWidth="9" defaultRowHeight="14.4"/>
  <cols>
    <col min="1" max="1" width="28.44140625" customWidth="1"/>
    <col min="2" max="2" width="11.21875" customWidth="1"/>
    <col min="3" max="3" width="7.6640625" customWidth="1"/>
    <col min="4" max="4" width="9.6640625" customWidth="1"/>
    <col min="5" max="5" width="11.44140625" customWidth="1"/>
    <col min="6" max="6" width="9.88671875" customWidth="1"/>
    <col min="7" max="7" width="10.21875" customWidth="1"/>
    <col min="8" max="8" width="16.5546875" customWidth="1"/>
    <col min="9" max="9" width="10.44140625" customWidth="1"/>
    <col min="10" max="10" width="14.88671875" customWidth="1"/>
  </cols>
  <sheetData>
    <row r="1" spans="1:10" ht="21">
      <c r="A1" s="65" t="s">
        <v>78</v>
      </c>
      <c r="B1" s="50"/>
      <c r="C1" s="50"/>
      <c r="D1" s="50"/>
    </row>
    <row r="2" spans="1:10" ht="24">
      <c r="A2" s="137" t="s">
        <v>187</v>
      </c>
      <c r="B2" s="137"/>
      <c r="C2" s="137"/>
      <c r="D2" s="137"/>
      <c r="E2" s="137"/>
      <c r="F2" s="137"/>
      <c r="G2" s="137"/>
      <c r="H2" s="137"/>
      <c r="I2" s="137"/>
      <c r="J2" s="137"/>
    </row>
    <row r="3" spans="1:10" ht="15.6">
      <c r="A3" s="66"/>
      <c r="B3" s="66"/>
      <c r="C3" s="66"/>
      <c r="D3" s="66"/>
      <c r="J3" t="s">
        <v>79</v>
      </c>
    </row>
    <row r="4" spans="1:10" ht="27.6" customHeight="1">
      <c r="A4" s="130" t="s">
        <v>192</v>
      </c>
      <c r="B4" s="130" t="s">
        <v>193</v>
      </c>
      <c r="C4" s="130" t="s">
        <v>194</v>
      </c>
      <c r="D4" s="130" t="s">
        <v>195</v>
      </c>
      <c r="E4" s="130" t="s">
        <v>196</v>
      </c>
      <c r="F4" s="130" t="s">
        <v>194</v>
      </c>
      <c r="G4" s="130" t="s">
        <v>197</v>
      </c>
      <c r="H4" s="130" t="s">
        <v>198</v>
      </c>
      <c r="I4" s="130" t="s">
        <v>194</v>
      </c>
      <c r="J4" s="130" t="s">
        <v>199</v>
      </c>
    </row>
    <row r="5" spans="1:10" ht="18" customHeight="1">
      <c r="A5" s="131" t="s">
        <v>200</v>
      </c>
      <c r="B5" s="132"/>
      <c r="C5" s="132"/>
      <c r="D5" s="132"/>
      <c r="E5" s="132"/>
      <c r="F5" s="132"/>
      <c r="G5" s="132"/>
      <c r="H5" s="132">
        <f>H6+H7+H8+H9+H10+H11</f>
        <v>12976137.17</v>
      </c>
      <c r="I5" s="132"/>
      <c r="J5" s="132">
        <f>J6+J7++J8+J10+J9+J11</f>
        <v>7419004.7800000003</v>
      </c>
    </row>
    <row r="6" spans="1:10" ht="18" customHeight="1">
      <c r="A6" s="133" t="s">
        <v>201</v>
      </c>
      <c r="B6" s="132"/>
      <c r="C6" s="132"/>
      <c r="D6" s="132"/>
      <c r="E6" s="132"/>
      <c r="F6" s="132"/>
      <c r="G6" s="132"/>
      <c r="H6" s="132">
        <v>5392901</v>
      </c>
      <c r="I6" s="132"/>
      <c r="J6" s="132">
        <f>H6</f>
        <v>5392901</v>
      </c>
    </row>
    <row r="7" spans="1:10" ht="18" customHeight="1">
      <c r="A7" s="133" t="s">
        <v>202</v>
      </c>
      <c r="B7" s="132"/>
      <c r="C7" s="132"/>
      <c r="D7" s="132"/>
      <c r="E7" s="132"/>
      <c r="F7" s="132"/>
      <c r="G7" s="132"/>
      <c r="H7" s="132">
        <v>724153</v>
      </c>
      <c r="I7" s="132"/>
      <c r="J7" s="132">
        <f>H7</f>
        <v>724153</v>
      </c>
    </row>
    <row r="8" spans="1:10" ht="18" customHeight="1">
      <c r="A8" s="133" t="s">
        <v>203</v>
      </c>
      <c r="B8" s="132"/>
      <c r="C8" s="132"/>
      <c r="D8" s="132"/>
      <c r="E8" s="132"/>
      <c r="F8" s="132"/>
      <c r="G8" s="132"/>
      <c r="H8" s="132"/>
      <c r="I8" s="132"/>
      <c r="J8" s="132"/>
    </row>
    <row r="9" spans="1:10" ht="18" customHeight="1">
      <c r="A9" s="133" t="s">
        <v>204</v>
      </c>
      <c r="B9" s="132"/>
      <c r="C9" s="132"/>
      <c r="D9" s="132"/>
      <c r="E9" s="132"/>
      <c r="F9" s="132"/>
      <c r="G9" s="132"/>
      <c r="H9" s="132">
        <v>812364.78</v>
      </c>
      <c r="I9" s="132"/>
      <c r="J9" s="132">
        <f>H9</f>
        <v>812364.78</v>
      </c>
    </row>
    <row r="10" spans="1:10" ht="18" customHeight="1">
      <c r="A10" s="133" t="s">
        <v>205</v>
      </c>
      <c r="B10" s="132"/>
      <c r="C10" s="132"/>
      <c r="D10" s="132"/>
      <c r="E10" s="132"/>
      <c r="F10" s="132"/>
      <c r="G10" s="132"/>
      <c r="H10" s="132">
        <v>489586</v>
      </c>
      <c r="I10" s="132"/>
      <c r="J10" s="132">
        <f>H10</f>
        <v>489586</v>
      </c>
    </row>
    <row r="11" spans="1:10" ht="18" customHeight="1">
      <c r="A11" s="133" t="s">
        <v>206</v>
      </c>
      <c r="B11" s="132"/>
      <c r="C11" s="132"/>
      <c r="D11" s="132"/>
      <c r="E11" s="132"/>
      <c r="F11" s="132"/>
      <c r="G11" s="132"/>
      <c r="H11" s="132">
        <v>5557132.3899999997</v>
      </c>
      <c r="I11" s="132"/>
      <c r="J11" s="132"/>
    </row>
    <row r="12" spans="1:10" ht="18" customHeight="1">
      <c r="A12" s="131" t="s">
        <v>207</v>
      </c>
      <c r="B12" s="132"/>
      <c r="C12" s="132"/>
      <c r="D12" s="132"/>
      <c r="E12" s="132"/>
      <c r="F12" s="132"/>
      <c r="G12" s="132"/>
      <c r="H12" s="132">
        <f>SUM(H13:H36)</f>
        <v>1251715.43</v>
      </c>
      <c r="I12" s="132"/>
      <c r="J12" s="132">
        <f>SUM(J13:J36)</f>
        <v>1380223.07</v>
      </c>
    </row>
    <row r="13" spans="1:10" ht="18" customHeight="1">
      <c r="A13" s="128" t="s">
        <v>208</v>
      </c>
      <c r="B13" s="132"/>
      <c r="C13" s="132"/>
      <c r="D13" s="132"/>
      <c r="E13" s="132"/>
      <c r="F13" s="132"/>
      <c r="G13" s="132"/>
      <c r="H13" s="132">
        <v>68094.31</v>
      </c>
      <c r="I13" s="132"/>
      <c r="J13" s="132">
        <f>H13</f>
        <v>68094.31</v>
      </c>
    </row>
    <row r="14" spans="1:10" ht="18" customHeight="1">
      <c r="A14" s="128" t="s">
        <v>209</v>
      </c>
      <c r="B14" s="132"/>
      <c r="C14" s="132"/>
      <c r="D14" s="132"/>
      <c r="E14" s="132"/>
      <c r="F14" s="132"/>
      <c r="G14" s="132"/>
      <c r="H14" s="132">
        <v>468242.42</v>
      </c>
      <c r="I14" s="132"/>
      <c r="J14" s="132">
        <v>468242.42</v>
      </c>
    </row>
    <row r="15" spans="1:10" ht="18" customHeight="1">
      <c r="A15" s="128" t="s">
        <v>210</v>
      </c>
      <c r="B15" s="132"/>
      <c r="C15" s="132"/>
      <c r="D15" s="132"/>
      <c r="E15" s="132"/>
      <c r="F15" s="132"/>
      <c r="G15" s="132"/>
      <c r="H15" s="132"/>
      <c r="I15" s="132"/>
      <c r="J15" s="132"/>
    </row>
    <row r="16" spans="1:10" ht="18" customHeight="1">
      <c r="A16" s="128" t="s">
        <v>211</v>
      </c>
      <c r="B16" s="132"/>
      <c r="C16" s="132"/>
      <c r="D16" s="132"/>
      <c r="E16" s="132"/>
      <c r="F16" s="132"/>
      <c r="G16" s="132"/>
      <c r="H16" s="132">
        <v>13016.42</v>
      </c>
      <c r="I16" s="132"/>
      <c r="J16" s="132"/>
    </row>
    <row r="17" spans="1:10" ht="18" customHeight="1">
      <c r="A17" s="128" t="s">
        <v>212</v>
      </c>
      <c r="B17" s="132"/>
      <c r="C17" s="132"/>
      <c r="D17" s="132"/>
      <c r="E17" s="132"/>
      <c r="F17" s="132"/>
      <c r="G17" s="132"/>
      <c r="H17" s="132"/>
      <c r="I17" s="132"/>
      <c r="J17" s="132"/>
    </row>
    <row r="18" spans="1:10" ht="18" customHeight="1">
      <c r="A18" s="128" t="s">
        <v>213</v>
      </c>
      <c r="B18" s="132"/>
      <c r="C18" s="132"/>
      <c r="D18" s="132"/>
      <c r="E18" s="132"/>
      <c r="F18" s="132"/>
      <c r="G18" s="132"/>
      <c r="H18" s="132">
        <v>84619.63</v>
      </c>
      <c r="I18" s="132"/>
      <c r="J18" s="132">
        <v>84619.63</v>
      </c>
    </row>
    <row r="19" spans="1:10" ht="18" customHeight="1">
      <c r="A19" s="128" t="s">
        <v>214</v>
      </c>
      <c r="B19" s="132"/>
      <c r="C19" s="132"/>
      <c r="D19" s="132"/>
      <c r="E19" s="132"/>
      <c r="F19" s="132"/>
      <c r="G19" s="132"/>
      <c r="H19" s="132"/>
      <c r="I19" s="132"/>
      <c r="J19" s="132"/>
    </row>
    <row r="20" spans="1:10" ht="18" customHeight="1">
      <c r="A20" s="128" t="s">
        <v>215</v>
      </c>
      <c r="B20" s="132"/>
      <c r="C20" s="132"/>
      <c r="D20" s="132"/>
      <c r="E20" s="132"/>
      <c r="F20" s="132"/>
      <c r="G20" s="132"/>
      <c r="H20" s="132"/>
      <c r="I20" s="132"/>
      <c r="J20" s="132"/>
    </row>
    <row r="21" spans="1:10" ht="18" customHeight="1">
      <c r="A21" s="128" t="s">
        <v>216</v>
      </c>
      <c r="B21" s="132"/>
      <c r="C21" s="132"/>
      <c r="D21" s="132"/>
      <c r="E21" s="132"/>
      <c r="F21" s="132"/>
      <c r="G21" s="132"/>
      <c r="H21" s="132"/>
      <c r="I21" s="132"/>
      <c r="J21" s="132"/>
    </row>
    <row r="22" spans="1:10" ht="18" customHeight="1">
      <c r="A22" s="128" t="s">
        <v>217</v>
      </c>
      <c r="B22" s="132"/>
      <c r="C22" s="132"/>
      <c r="D22" s="132"/>
      <c r="E22" s="132"/>
      <c r="F22" s="132"/>
      <c r="G22" s="132"/>
      <c r="H22" s="132"/>
      <c r="I22" s="132"/>
      <c r="J22" s="132"/>
    </row>
    <row r="23" spans="1:10" ht="18" customHeight="1">
      <c r="A23" s="128" t="s">
        <v>218</v>
      </c>
      <c r="B23" s="132"/>
      <c r="C23" s="132"/>
      <c r="D23" s="132"/>
      <c r="E23" s="132"/>
      <c r="F23" s="132"/>
      <c r="G23" s="132"/>
      <c r="H23" s="132">
        <v>368146.51</v>
      </c>
      <c r="I23" s="132"/>
      <c r="J23" s="132">
        <v>368146.51</v>
      </c>
    </row>
    <row r="24" spans="1:10" ht="18" customHeight="1">
      <c r="A24" s="128" t="s">
        <v>219</v>
      </c>
      <c r="B24" s="132"/>
      <c r="C24" s="132"/>
      <c r="D24" s="132"/>
      <c r="E24" s="132"/>
      <c r="F24" s="132"/>
      <c r="G24" s="132"/>
      <c r="H24" s="132">
        <v>92200</v>
      </c>
      <c r="I24" s="132"/>
      <c r="J24" s="132">
        <v>92200</v>
      </c>
    </row>
    <row r="25" spans="1:10" ht="18" customHeight="1">
      <c r="A25" s="128" t="s">
        <v>220</v>
      </c>
      <c r="B25" s="132"/>
      <c r="C25" s="132"/>
      <c r="D25" s="132"/>
      <c r="E25" s="132"/>
      <c r="F25" s="132"/>
      <c r="G25" s="132"/>
      <c r="H25" s="132"/>
      <c r="I25" s="132"/>
      <c r="J25" s="132"/>
    </row>
    <row r="26" spans="1:10" ht="18" customHeight="1">
      <c r="A26" s="128" t="s">
        <v>221</v>
      </c>
      <c r="B26" s="132"/>
      <c r="C26" s="132"/>
      <c r="D26" s="132"/>
      <c r="E26" s="132"/>
      <c r="F26" s="132"/>
      <c r="G26" s="132"/>
      <c r="H26" s="132">
        <v>85746.49</v>
      </c>
      <c r="I26" s="132"/>
      <c r="J26" s="132">
        <v>134822.53</v>
      </c>
    </row>
    <row r="27" spans="1:10" ht="18" customHeight="1">
      <c r="A27" s="128" t="s">
        <v>222</v>
      </c>
      <c r="B27" s="132"/>
      <c r="C27" s="132"/>
      <c r="D27" s="132"/>
      <c r="E27" s="132"/>
      <c r="F27" s="132"/>
      <c r="G27" s="132"/>
      <c r="H27" s="132">
        <v>71649.649999999994</v>
      </c>
      <c r="I27" s="132"/>
      <c r="J27" s="132">
        <f>(300000+292200+3725830+6446030+143070+340800)*0.005</f>
        <v>56239.65</v>
      </c>
    </row>
    <row r="28" spans="1:10" ht="18" customHeight="1">
      <c r="A28" s="128" t="s">
        <v>223</v>
      </c>
      <c r="B28" s="132"/>
      <c r="C28" s="132"/>
      <c r="D28" s="132"/>
      <c r="E28" s="132"/>
      <c r="F28" s="132"/>
      <c r="G28" s="132"/>
      <c r="H28" s="132"/>
      <c r="I28" s="132"/>
      <c r="J28" s="132"/>
    </row>
    <row r="29" spans="1:10" ht="18" customHeight="1">
      <c r="A29" s="128" t="s">
        <v>224</v>
      </c>
      <c r="B29" s="132"/>
      <c r="C29" s="132"/>
      <c r="D29" s="132"/>
      <c r="E29" s="132"/>
      <c r="F29" s="132"/>
      <c r="G29" s="132"/>
      <c r="H29" s="132"/>
      <c r="I29" s="132"/>
      <c r="J29" s="132"/>
    </row>
    <row r="30" spans="1:10" ht="18" customHeight="1">
      <c r="A30" s="128" t="s">
        <v>225</v>
      </c>
      <c r="B30" s="132"/>
      <c r="C30" s="132"/>
      <c r="D30" s="132"/>
      <c r="E30" s="132"/>
      <c r="F30" s="132"/>
      <c r="G30" s="132"/>
      <c r="H30" s="132"/>
      <c r="I30" s="132"/>
      <c r="J30" s="132"/>
    </row>
    <row r="31" spans="1:10" ht="18" customHeight="1">
      <c r="A31" s="128" t="s">
        <v>226</v>
      </c>
      <c r="B31" s="132"/>
      <c r="C31" s="132"/>
      <c r="D31" s="132"/>
      <c r="E31" s="132"/>
      <c r="F31" s="132"/>
      <c r="G31" s="132"/>
      <c r="H31" s="132"/>
      <c r="I31" s="132"/>
      <c r="J31" s="132">
        <v>107858.02</v>
      </c>
    </row>
    <row r="32" spans="1:10" ht="18" customHeight="1">
      <c r="A32" s="128" t="s">
        <v>227</v>
      </c>
      <c r="B32" s="132"/>
      <c r="C32" s="132"/>
      <c r="D32" s="132"/>
      <c r="E32" s="132"/>
      <c r="F32" s="132"/>
      <c r="G32" s="132"/>
      <c r="H32" s="132"/>
      <c r="I32" s="132"/>
      <c r="J32" s="132"/>
    </row>
    <row r="33" spans="1:10" ht="18" customHeight="1">
      <c r="A33" s="128" t="s">
        <v>228</v>
      </c>
      <c r="B33" s="132"/>
      <c r="C33" s="132"/>
      <c r="D33" s="132"/>
      <c r="E33" s="132"/>
      <c r="F33" s="132"/>
      <c r="G33" s="132"/>
      <c r="H33" s="132"/>
      <c r="I33" s="132"/>
      <c r="J33" s="132"/>
    </row>
    <row r="34" spans="1:10" ht="18" customHeight="1">
      <c r="A34" s="128" t="s">
        <v>229</v>
      </c>
      <c r="B34" s="132"/>
      <c r="C34" s="132"/>
      <c r="D34" s="132"/>
      <c r="E34" s="132"/>
      <c r="F34" s="132"/>
      <c r="G34" s="132"/>
      <c r="H34" s="132"/>
      <c r="I34" s="132"/>
      <c r="J34" s="132"/>
    </row>
    <row r="35" spans="1:10" ht="18" customHeight="1">
      <c r="A35" s="128" t="s">
        <v>230</v>
      </c>
      <c r="B35" s="132"/>
      <c r="C35" s="132"/>
      <c r="D35" s="132"/>
      <c r="E35" s="132"/>
      <c r="F35" s="132"/>
      <c r="G35" s="132"/>
      <c r="H35" s="132"/>
      <c r="I35" s="132"/>
      <c r="J35" s="132"/>
    </row>
    <row r="36" spans="1:10" ht="18" customHeight="1">
      <c r="A36" s="128" t="s">
        <v>231</v>
      </c>
      <c r="B36" s="132"/>
      <c r="C36" s="132"/>
      <c r="D36" s="132"/>
      <c r="E36" s="132"/>
      <c r="F36" s="132"/>
      <c r="G36" s="132"/>
      <c r="H36" s="132"/>
      <c r="I36" s="132"/>
      <c r="J36" s="132"/>
    </row>
    <row r="37" spans="1:10" ht="18" customHeight="1">
      <c r="A37" s="134" t="s">
        <v>232</v>
      </c>
      <c r="B37" s="132"/>
      <c r="C37" s="132"/>
      <c r="D37" s="132"/>
      <c r="E37" s="132"/>
      <c r="F37" s="132"/>
      <c r="G37" s="132"/>
      <c r="H37" s="132"/>
      <c r="I37" s="132"/>
      <c r="J37" s="132">
        <f>SUM(J38:J43)</f>
        <v>0</v>
      </c>
    </row>
    <row r="38" spans="1:10" ht="18" customHeight="1">
      <c r="A38" s="128" t="s">
        <v>233</v>
      </c>
      <c r="B38" s="132"/>
      <c r="C38" s="132"/>
      <c r="D38" s="132"/>
      <c r="E38" s="132"/>
      <c r="F38" s="132"/>
      <c r="G38" s="132"/>
      <c r="H38" s="132"/>
      <c r="I38" s="132"/>
      <c r="J38" s="132"/>
    </row>
    <row r="39" spans="1:10" ht="18" customHeight="1">
      <c r="A39" s="128" t="s">
        <v>234</v>
      </c>
      <c r="B39" s="132"/>
      <c r="C39" s="132"/>
      <c r="D39" s="132"/>
      <c r="E39" s="132"/>
      <c r="F39" s="132"/>
      <c r="G39" s="132"/>
      <c r="H39" s="132"/>
      <c r="I39" s="132"/>
      <c r="J39" s="132"/>
    </row>
    <row r="40" spans="1:10" ht="18" customHeight="1">
      <c r="A40" s="128" t="s">
        <v>235</v>
      </c>
      <c r="B40" s="132"/>
      <c r="C40" s="132"/>
      <c r="D40" s="132"/>
      <c r="E40" s="132"/>
      <c r="F40" s="132"/>
      <c r="G40" s="132"/>
      <c r="H40" s="132"/>
      <c r="I40" s="132"/>
      <c r="J40" s="132"/>
    </row>
    <row r="41" spans="1:10" ht="18" customHeight="1">
      <c r="A41" s="128" t="s">
        <v>236</v>
      </c>
      <c r="B41" s="132"/>
      <c r="C41" s="132"/>
      <c r="D41" s="132"/>
      <c r="E41" s="132"/>
      <c r="F41" s="132"/>
      <c r="G41" s="132"/>
      <c r="H41" s="132"/>
      <c r="I41" s="132"/>
      <c r="J41" s="132"/>
    </row>
    <row r="42" spans="1:10" ht="18" customHeight="1">
      <c r="A42" s="128" t="s">
        <v>237</v>
      </c>
      <c r="B42" s="132"/>
      <c r="C42" s="132"/>
      <c r="D42" s="132"/>
      <c r="E42" s="132"/>
      <c r="F42" s="132"/>
      <c r="G42" s="132"/>
      <c r="H42" s="132"/>
      <c r="I42" s="132"/>
      <c r="J42" s="132"/>
    </row>
    <row r="43" spans="1:10" ht="18" customHeight="1">
      <c r="A43" s="128" t="s">
        <v>238</v>
      </c>
      <c r="B43" s="132"/>
      <c r="C43" s="132"/>
      <c r="D43" s="132"/>
      <c r="E43" s="132"/>
      <c r="F43" s="132"/>
      <c r="G43" s="132"/>
      <c r="H43" s="132"/>
      <c r="I43" s="132"/>
      <c r="J43" s="132"/>
    </row>
    <row r="44" spans="1:10" ht="18" customHeight="1">
      <c r="A44" s="129" t="s">
        <v>239</v>
      </c>
      <c r="B44" s="132"/>
      <c r="C44" s="132"/>
      <c r="D44" s="132"/>
      <c r="E44" s="132"/>
      <c r="F44" s="132"/>
      <c r="G44" s="132"/>
      <c r="H44" s="132">
        <f>SUM(H45:H49)</f>
        <v>122680492.08</v>
      </c>
      <c r="I44" s="132"/>
      <c r="J44" s="132">
        <f>4762238.59*0.5</f>
        <v>2381119.2949999999</v>
      </c>
    </row>
    <row r="45" spans="1:10" ht="18" customHeight="1">
      <c r="A45" s="133" t="s">
        <v>240</v>
      </c>
      <c r="B45" s="132"/>
      <c r="C45" s="132"/>
      <c r="D45" s="132"/>
      <c r="E45" s="132"/>
      <c r="F45" s="132"/>
      <c r="G45" s="132"/>
      <c r="H45" s="132">
        <v>114392362.08</v>
      </c>
      <c r="I45" s="132"/>
      <c r="J45" s="132"/>
    </row>
    <row r="46" spans="1:10" ht="18" customHeight="1">
      <c r="A46" s="133" t="s">
        <v>241</v>
      </c>
      <c r="B46" s="132"/>
      <c r="C46" s="132"/>
      <c r="D46" s="132"/>
      <c r="E46" s="132"/>
      <c r="F46" s="132"/>
      <c r="G46" s="132"/>
      <c r="H46" s="132">
        <v>2667800</v>
      </c>
      <c r="I46" s="132"/>
      <c r="J46" s="132"/>
    </row>
    <row r="47" spans="1:10" ht="18" customHeight="1">
      <c r="A47" s="133" t="s">
        <v>242</v>
      </c>
      <c r="B47" s="132"/>
      <c r="C47" s="132"/>
      <c r="D47" s="132"/>
      <c r="E47" s="132"/>
      <c r="F47" s="132"/>
      <c r="G47" s="132"/>
      <c r="H47" s="132">
        <v>3670630</v>
      </c>
      <c r="I47" s="132"/>
      <c r="J47" s="132"/>
    </row>
    <row r="48" spans="1:10" ht="18" customHeight="1">
      <c r="A48" s="133" t="s">
        <v>243</v>
      </c>
      <c r="B48" s="132"/>
      <c r="C48" s="132"/>
      <c r="D48" s="132"/>
      <c r="E48" s="132"/>
      <c r="F48" s="132"/>
      <c r="G48" s="132"/>
      <c r="H48" s="132">
        <v>1000900</v>
      </c>
      <c r="I48" s="132"/>
      <c r="J48" s="132"/>
    </row>
    <row r="49" spans="1:10" ht="18" customHeight="1">
      <c r="A49" s="128" t="s">
        <v>244</v>
      </c>
      <c r="B49" s="132"/>
      <c r="C49" s="132"/>
      <c r="D49" s="132"/>
      <c r="E49" s="132"/>
      <c r="F49" s="132"/>
      <c r="G49" s="132"/>
      <c r="H49" s="132">
        <v>948800</v>
      </c>
      <c r="I49" s="132"/>
      <c r="J49" s="132"/>
    </row>
    <row r="50" spans="1:10" ht="18" customHeight="1">
      <c r="A50" s="129" t="s">
        <v>245</v>
      </c>
      <c r="B50" s="132"/>
      <c r="C50" s="132"/>
      <c r="D50" s="132"/>
      <c r="E50" s="132"/>
      <c r="F50" s="132"/>
      <c r="G50" s="132"/>
      <c r="H50" s="132"/>
      <c r="I50" s="132"/>
      <c r="J50" s="132"/>
    </row>
    <row r="51" spans="1:10" ht="18" customHeight="1">
      <c r="A51" s="135" t="s">
        <v>246</v>
      </c>
      <c r="B51" s="132"/>
      <c r="C51" s="132"/>
      <c r="D51" s="132"/>
      <c r="E51" s="132"/>
      <c r="F51" s="132"/>
      <c r="G51" s="132"/>
      <c r="H51" s="132">
        <f>H52+H53+H54</f>
        <v>8094.8</v>
      </c>
      <c r="I51" s="132"/>
      <c r="J51" s="132">
        <f>J52+J53+J54</f>
        <v>8094.8</v>
      </c>
    </row>
    <row r="52" spans="1:10" ht="18" customHeight="1">
      <c r="A52" s="136" t="s">
        <v>247</v>
      </c>
      <c r="B52" s="132"/>
      <c r="C52" s="132"/>
      <c r="D52" s="132"/>
      <c r="E52" s="132"/>
      <c r="F52" s="132"/>
      <c r="G52" s="132"/>
      <c r="H52" s="132"/>
      <c r="I52" s="132"/>
      <c r="J52" s="132"/>
    </row>
    <row r="53" spans="1:10" ht="18" customHeight="1">
      <c r="A53" s="136" t="s">
        <v>248</v>
      </c>
      <c r="B53" s="132"/>
      <c r="C53" s="132"/>
      <c r="D53" s="132"/>
      <c r="E53" s="132"/>
      <c r="F53" s="132"/>
      <c r="G53" s="132"/>
      <c r="H53" s="132">
        <v>-4921.62</v>
      </c>
      <c r="I53" s="132"/>
      <c r="J53" s="132">
        <v>-4921.62</v>
      </c>
    </row>
    <row r="54" spans="1:10" ht="18" customHeight="1">
      <c r="A54" s="136" t="s">
        <v>249</v>
      </c>
      <c r="B54" s="132"/>
      <c r="C54" s="132"/>
      <c r="D54" s="132"/>
      <c r="E54" s="132"/>
      <c r="F54" s="132"/>
      <c r="G54" s="132"/>
      <c r="H54" s="132">
        <v>13016.42</v>
      </c>
      <c r="I54" s="132"/>
      <c r="J54" s="132">
        <v>13016.42</v>
      </c>
    </row>
    <row r="55" spans="1:10" ht="18" customHeight="1">
      <c r="A55" s="135" t="s">
        <v>250</v>
      </c>
      <c r="B55" s="132"/>
      <c r="C55" s="132"/>
      <c r="D55" s="132"/>
      <c r="E55" s="132"/>
      <c r="F55" s="132"/>
      <c r="G55" s="132"/>
      <c r="H55" s="132"/>
      <c r="I55" s="132"/>
      <c r="J55" s="132"/>
    </row>
  </sheetData>
  <mergeCells count="1">
    <mergeCell ref="A2:J2"/>
  </mergeCells>
  <phoneticPr fontId="28"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D26"/>
  <sheetViews>
    <sheetView workbookViewId="0">
      <selection activeCell="F7" sqref="F7"/>
    </sheetView>
  </sheetViews>
  <sheetFormatPr defaultColWidth="9" defaultRowHeight="14.4"/>
  <cols>
    <col min="1" max="1" width="43.88671875" customWidth="1"/>
    <col min="2" max="2" width="13.88671875" customWidth="1"/>
    <col min="3" max="3" width="13.21875" customWidth="1"/>
    <col min="4" max="4" width="15.44140625" customWidth="1"/>
  </cols>
  <sheetData>
    <row r="1" spans="1:4" ht="21.6">
      <c r="A1" s="49" t="s">
        <v>81</v>
      </c>
      <c r="B1" s="50"/>
    </row>
    <row r="2" spans="1:4" ht="25.5" customHeight="1">
      <c r="A2" s="119" t="s">
        <v>184</v>
      </c>
      <c r="B2" s="119"/>
      <c r="C2" s="119"/>
      <c r="D2" s="119"/>
    </row>
    <row r="3" spans="1:4">
      <c r="A3" s="120"/>
      <c r="B3" s="120"/>
    </row>
    <row r="4" spans="1:4" ht="43.5" customHeight="1">
      <c r="A4" s="51" t="s">
        <v>82</v>
      </c>
      <c r="B4" s="52" t="s">
        <v>83</v>
      </c>
      <c r="C4" s="52" t="s">
        <v>84</v>
      </c>
      <c r="D4" s="52" t="s">
        <v>85</v>
      </c>
    </row>
    <row r="5" spans="1:4" ht="24" customHeight="1">
      <c r="A5" s="53" t="s">
        <v>86</v>
      </c>
      <c r="B5" s="54"/>
      <c r="C5" s="54"/>
      <c r="D5" s="54"/>
    </row>
    <row r="6" spans="1:4" ht="24" customHeight="1">
      <c r="A6" s="55" t="s">
        <v>87</v>
      </c>
      <c r="B6" s="56"/>
      <c r="C6" s="56"/>
      <c r="D6" s="56">
        <v>613</v>
      </c>
    </row>
    <row r="7" spans="1:4" ht="24" customHeight="1">
      <c r="A7" s="55" t="s">
        <v>88</v>
      </c>
      <c r="B7" s="56"/>
      <c r="C7" s="56"/>
      <c r="D7" s="56">
        <v>67</v>
      </c>
    </row>
    <row r="8" spans="1:4" ht="24" customHeight="1">
      <c r="A8" s="57" t="s">
        <v>89</v>
      </c>
      <c r="B8" s="58"/>
      <c r="C8" s="58"/>
      <c r="D8" s="58"/>
    </row>
    <row r="9" spans="1:4" ht="24" customHeight="1">
      <c r="A9" s="59" t="s">
        <v>90</v>
      </c>
      <c r="B9" s="60"/>
      <c r="C9" s="60"/>
      <c r="D9" s="60">
        <f>10/67</f>
        <v>0.14925373134328357</v>
      </c>
    </row>
    <row r="10" spans="1:4" ht="24" customHeight="1">
      <c r="A10" s="57" t="s">
        <v>91</v>
      </c>
      <c r="B10" s="60"/>
      <c r="C10" s="60"/>
      <c r="D10" s="60"/>
    </row>
    <row r="11" spans="1:4" ht="24" customHeight="1">
      <c r="A11" s="55" t="s">
        <v>92</v>
      </c>
      <c r="B11" s="60"/>
      <c r="C11" s="60"/>
      <c r="D11" s="60">
        <f>1010/53</f>
        <v>19.056603773584907</v>
      </c>
    </row>
    <row r="12" spans="1:4" ht="24" customHeight="1">
      <c r="A12" s="55" t="s">
        <v>93</v>
      </c>
      <c r="B12" s="60"/>
      <c r="C12" s="60"/>
      <c r="D12" s="60">
        <f>59/4</f>
        <v>14.75</v>
      </c>
    </row>
    <row r="13" spans="1:4" ht="24" customHeight="1">
      <c r="A13" s="55" t="s">
        <v>94</v>
      </c>
      <c r="B13" s="60"/>
      <c r="C13" s="60"/>
      <c r="D13" s="60"/>
    </row>
    <row r="14" spans="1:4" ht="24" customHeight="1">
      <c r="A14" s="57" t="s">
        <v>95</v>
      </c>
      <c r="B14" s="61"/>
      <c r="C14" s="61"/>
      <c r="D14" s="61">
        <f>D15+D16+D17+D18+D19+D20</f>
        <v>11188441.945</v>
      </c>
    </row>
    <row r="15" spans="1:4" ht="24" customHeight="1">
      <c r="A15" s="55" t="s">
        <v>96</v>
      </c>
      <c r="B15" s="62"/>
      <c r="C15" s="62"/>
      <c r="D15" s="62">
        <f>教育成本归集表!J5</f>
        <v>7419004.7800000003</v>
      </c>
    </row>
    <row r="16" spans="1:4" ht="24" customHeight="1">
      <c r="A16" s="55" t="s">
        <v>97</v>
      </c>
      <c r="B16" s="62"/>
      <c r="C16" s="62"/>
      <c r="D16" s="62">
        <f>教育成本归集表!J12</f>
        <v>1380223.07</v>
      </c>
    </row>
    <row r="17" spans="1:4" ht="24" customHeight="1">
      <c r="A17" s="55" t="s">
        <v>98</v>
      </c>
      <c r="B17" s="62"/>
      <c r="C17" s="62"/>
      <c r="D17" s="62">
        <f>教育成本归集表!J37</f>
        <v>0</v>
      </c>
    </row>
    <row r="18" spans="1:4" ht="24" customHeight="1">
      <c r="A18" s="55" t="s">
        <v>99</v>
      </c>
      <c r="B18" s="62"/>
      <c r="C18" s="62"/>
      <c r="D18" s="62">
        <f>教育成本归集表!J44</f>
        <v>2381119.2949999999</v>
      </c>
    </row>
    <row r="19" spans="1:4" ht="24" customHeight="1">
      <c r="A19" s="63" t="s">
        <v>100</v>
      </c>
      <c r="B19" s="62"/>
      <c r="C19" s="62"/>
      <c r="D19" s="62"/>
    </row>
    <row r="20" spans="1:4" ht="24" customHeight="1">
      <c r="A20" s="55" t="s">
        <v>101</v>
      </c>
      <c r="B20" s="62"/>
      <c r="C20" s="62"/>
      <c r="D20" s="62">
        <f>教育成本归集表!J51</f>
        <v>8094.8</v>
      </c>
    </row>
    <row r="21" spans="1:4" ht="24" customHeight="1">
      <c r="A21" s="57" t="s">
        <v>102</v>
      </c>
      <c r="B21" s="64"/>
      <c r="C21" s="64"/>
      <c r="D21" s="64">
        <f>收入情况表!C6+收入情况表!D6</f>
        <v>592200</v>
      </c>
    </row>
    <row r="22" spans="1:4" ht="24" customHeight="1">
      <c r="A22" s="57" t="s">
        <v>103</v>
      </c>
      <c r="B22" s="62"/>
      <c r="C22" s="62"/>
      <c r="D22" s="62">
        <f>D14-D21</f>
        <v>10596241.945</v>
      </c>
    </row>
    <row r="23" spans="1:4" ht="24" customHeight="1">
      <c r="A23" s="57" t="s">
        <v>104</v>
      </c>
      <c r="B23" s="61"/>
      <c r="C23" s="61"/>
      <c r="D23" s="61">
        <f>D22/D6</f>
        <v>17285.87592985318</v>
      </c>
    </row>
    <row r="24" spans="1:4" ht="24" customHeight="1">
      <c r="A24" s="55" t="s">
        <v>105</v>
      </c>
      <c r="B24" s="61"/>
      <c r="C24" s="61"/>
      <c r="D24" s="61">
        <f>D23*0.56</f>
        <v>9680.0905207177821</v>
      </c>
    </row>
    <row r="25" spans="1:4" ht="24" customHeight="1">
      <c r="A25" s="55" t="s">
        <v>106</v>
      </c>
      <c r="B25" s="62"/>
      <c r="C25" s="62"/>
      <c r="D25" s="62">
        <f>D23*0.8</f>
        <v>13828.700743882546</v>
      </c>
    </row>
    <row r="26" spans="1:4" ht="24" customHeight="1">
      <c r="A26" s="55" t="s">
        <v>107</v>
      </c>
      <c r="B26" s="62"/>
      <c r="C26" s="62"/>
      <c r="D26" s="62"/>
    </row>
  </sheetData>
  <mergeCells count="2">
    <mergeCell ref="A2:D2"/>
    <mergeCell ref="A3:B3"/>
  </mergeCells>
  <phoneticPr fontId="2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E15"/>
  <sheetViews>
    <sheetView workbookViewId="0">
      <selection activeCell="M11" sqref="M11"/>
    </sheetView>
  </sheetViews>
  <sheetFormatPr defaultColWidth="9" defaultRowHeight="14.4"/>
  <cols>
    <col min="1" max="1" width="15" customWidth="1"/>
    <col min="2" max="2" width="13.21875" customWidth="1"/>
    <col min="3" max="3" width="13.109375" customWidth="1"/>
    <col min="4" max="4" width="12.88671875" customWidth="1"/>
    <col min="5" max="5" width="13.44140625" customWidth="1"/>
  </cols>
  <sheetData>
    <row r="1" spans="1:5" ht="42" customHeight="1">
      <c r="A1" s="137" t="s">
        <v>188</v>
      </c>
      <c r="B1" s="137"/>
      <c r="C1" s="137"/>
      <c r="D1" s="137"/>
      <c r="E1" s="137"/>
    </row>
    <row r="2" spans="1:5" ht="38.4" customHeight="1">
      <c r="A2" s="30" t="s">
        <v>108</v>
      </c>
      <c r="B2" s="30" t="s">
        <v>109</v>
      </c>
      <c r="C2" s="30" t="s">
        <v>110</v>
      </c>
      <c r="D2" s="30" t="s">
        <v>111</v>
      </c>
      <c r="E2" s="30" t="s">
        <v>112</v>
      </c>
    </row>
    <row r="3" spans="1:5" ht="19.95" customHeight="1">
      <c r="A3" s="35" t="s">
        <v>113</v>
      </c>
      <c r="B3" s="35"/>
      <c r="C3" s="35">
        <v>961</v>
      </c>
      <c r="D3" s="35">
        <v>1109</v>
      </c>
      <c r="E3" s="36">
        <f>(C3*8+D3*4)/12</f>
        <v>1010.3333333333334</v>
      </c>
    </row>
    <row r="4" spans="1:5" ht="19.95" customHeight="1">
      <c r="A4" s="35"/>
      <c r="B4" s="35"/>
      <c r="C4" s="35"/>
      <c r="D4" s="35"/>
      <c r="E4" s="35"/>
    </row>
    <row r="5" spans="1:5" ht="19.95" customHeight="1">
      <c r="A5" s="35"/>
      <c r="B5" s="35"/>
      <c r="C5" s="35"/>
      <c r="D5" s="35"/>
      <c r="E5" s="35"/>
    </row>
    <row r="6" spans="1:5" ht="19.95" customHeight="1">
      <c r="A6" s="35"/>
      <c r="B6" s="35"/>
      <c r="C6" s="35"/>
      <c r="D6" s="35"/>
      <c r="E6" s="35"/>
    </row>
    <row r="7" spans="1:5" ht="19.95" customHeight="1">
      <c r="A7" s="35"/>
      <c r="B7" s="35"/>
      <c r="C7" s="35"/>
      <c r="D7" s="35"/>
      <c r="E7" s="35"/>
    </row>
    <row r="8" spans="1:5" ht="19.95" customHeight="1">
      <c r="A8" s="35" t="s">
        <v>114</v>
      </c>
      <c r="B8" s="35"/>
      <c r="C8" s="35"/>
      <c r="D8" s="35"/>
      <c r="E8" s="36"/>
    </row>
    <row r="9" spans="1:5" ht="19.95" customHeight="1">
      <c r="A9" s="47"/>
      <c r="B9" s="47"/>
      <c r="C9" s="47"/>
      <c r="D9" s="47"/>
      <c r="E9" s="47"/>
    </row>
    <row r="10" spans="1:5" ht="45.6" customHeight="1">
      <c r="A10" s="30" t="s">
        <v>108</v>
      </c>
      <c r="B10" s="30" t="s">
        <v>109</v>
      </c>
      <c r="C10" s="30" t="s">
        <v>110</v>
      </c>
      <c r="D10" s="30" t="s">
        <v>111</v>
      </c>
      <c r="E10" s="30" t="s">
        <v>112</v>
      </c>
    </row>
    <row r="11" spans="1:5" ht="19.95" customHeight="1">
      <c r="A11" s="35" t="s">
        <v>115</v>
      </c>
      <c r="B11" s="35"/>
      <c r="C11" s="35"/>
      <c r="D11" s="35">
        <v>177</v>
      </c>
      <c r="E11" s="35">
        <f>(C11*8+D11*4)/12</f>
        <v>59</v>
      </c>
    </row>
    <row r="12" spans="1:5" ht="19.95" customHeight="1">
      <c r="A12" s="35"/>
      <c r="B12" s="35"/>
      <c r="C12" s="35"/>
      <c r="D12" s="35"/>
      <c r="E12" s="35"/>
    </row>
    <row r="13" spans="1:5" ht="19.95" customHeight="1">
      <c r="A13" s="35"/>
      <c r="B13" s="35"/>
      <c r="C13" s="35"/>
      <c r="D13" s="35"/>
      <c r="E13" s="35"/>
    </row>
    <row r="14" spans="1:5" ht="19.95" customHeight="1">
      <c r="A14" s="35" t="s">
        <v>114</v>
      </c>
      <c r="B14" s="35"/>
      <c r="C14" s="35"/>
      <c r="D14" s="35"/>
      <c r="E14" s="36"/>
    </row>
    <row r="15" spans="1:5" ht="29.4" customHeight="1">
      <c r="A15" s="48" t="s">
        <v>116</v>
      </c>
      <c r="B15" s="35"/>
      <c r="C15" s="36"/>
      <c r="D15" s="36"/>
      <c r="E15" s="36">
        <f>E3*0.56+E11*0.8</f>
        <v>612.98666666666679</v>
      </c>
    </row>
  </sheetData>
  <mergeCells count="1">
    <mergeCell ref="A1:E1"/>
  </mergeCells>
  <phoneticPr fontId="28"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G18"/>
  <sheetViews>
    <sheetView workbookViewId="0">
      <selection activeCell="L10" sqref="L10"/>
    </sheetView>
  </sheetViews>
  <sheetFormatPr defaultColWidth="9" defaultRowHeight="14.4"/>
  <cols>
    <col min="1" max="1" width="26" customWidth="1"/>
    <col min="2" max="2" width="9" customWidth="1"/>
    <col min="3" max="3" width="9.6640625" customWidth="1"/>
  </cols>
  <sheetData>
    <row r="1" spans="1:7" ht="57" customHeight="1">
      <c r="A1" s="137" t="s">
        <v>189</v>
      </c>
      <c r="B1" s="137"/>
      <c r="C1" s="137"/>
      <c r="D1" s="137"/>
      <c r="E1" s="137"/>
      <c r="F1" s="137"/>
      <c r="G1" s="137"/>
    </row>
    <row r="2" spans="1:7" ht="37.799999999999997" customHeight="1">
      <c r="A2" s="30" t="s">
        <v>117</v>
      </c>
      <c r="B2" s="30" t="s">
        <v>118</v>
      </c>
      <c r="C2" s="30" t="s">
        <v>119</v>
      </c>
      <c r="D2" s="30" t="s">
        <v>120</v>
      </c>
      <c r="E2" s="30" t="s">
        <v>121</v>
      </c>
      <c r="F2" s="30" t="s">
        <v>112</v>
      </c>
      <c r="G2" s="30" t="s">
        <v>122</v>
      </c>
    </row>
    <row r="3" spans="1:7" ht="22.05" customHeight="1">
      <c r="A3" s="31" t="s">
        <v>123</v>
      </c>
      <c r="B3" s="30"/>
      <c r="C3" s="30"/>
      <c r="D3" s="30"/>
      <c r="E3" s="32"/>
      <c r="F3" s="33"/>
      <c r="G3" s="30"/>
    </row>
    <row r="4" spans="1:7" ht="22.05" customHeight="1">
      <c r="A4" s="34" t="s">
        <v>124</v>
      </c>
      <c r="B4" s="35">
        <v>81</v>
      </c>
      <c r="C4" s="30">
        <v>136</v>
      </c>
      <c r="D4" s="36"/>
      <c r="E4" s="37">
        <f>E5/0.85</f>
        <v>67.058823529411768</v>
      </c>
      <c r="F4" s="38">
        <v>67</v>
      </c>
      <c r="G4" s="38"/>
    </row>
    <row r="5" spans="1:7" ht="22.05" customHeight="1">
      <c r="A5" s="39" t="s">
        <v>31</v>
      </c>
      <c r="B5" s="35"/>
      <c r="C5" s="35">
        <v>91</v>
      </c>
      <c r="D5" s="36">
        <v>64</v>
      </c>
      <c r="E5" s="36">
        <v>57</v>
      </c>
      <c r="F5" s="37">
        <v>57</v>
      </c>
      <c r="G5" s="38">
        <v>8</v>
      </c>
    </row>
    <row r="6" spans="1:7" ht="22.05" customHeight="1">
      <c r="A6" s="40" t="s">
        <v>125</v>
      </c>
      <c r="B6" s="35">
        <v>52</v>
      </c>
      <c r="C6" s="35">
        <v>71</v>
      </c>
      <c r="D6" s="36">
        <f>(B6*8+C6*4)/12</f>
        <v>58.333333333333336</v>
      </c>
      <c r="E6" s="36">
        <f>1010/19</f>
        <v>53.157894736842103</v>
      </c>
      <c r="F6" s="38">
        <v>53</v>
      </c>
      <c r="G6" s="38">
        <v>5</v>
      </c>
    </row>
    <row r="7" spans="1:7" ht="22.05" customHeight="1">
      <c r="A7" s="40" t="s">
        <v>126</v>
      </c>
      <c r="B7" s="35"/>
      <c r="C7" s="35">
        <v>20</v>
      </c>
      <c r="D7" s="36">
        <f>(B7*8+C7*4)/12</f>
        <v>6.666666666666667</v>
      </c>
      <c r="E7" s="36">
        <f>59/13.5</f>
        <v>4.3703703703703702</v>
      </c>
      <c r="F7" s="38">
        <v>4</v>
      </c>
      <c r="G7" s="38">
        <v>3</v>
      </c>
    </row>
    <row r="8" spans="1:7" ht="22.05" customHeight="1">
      <c r="A8" s="40" t="s">
        <v>127</v>
      </c>
      <c r="B8" s="35"/>
      <c r="C8" s="35"/>
      <c r="D8" s="36"/>
      <c r="E8" s="36"/>
      <c r="F8" s="38"/>
      <c r="G8" s="38"/>
    </row>
    <row r="9" spans="1:7" ht="22.05" customHeight="1">
      <c r="A9" s="41" t="s">
        <v>35</v>
      </c>
      <c r="B9" s="35"/>
      <c r="C9" s="35"/>
      <c r="D9" s="36"/>
      <c r="E9" s="36"/>
      <c r="F9" s="38"/>
      <c r="G9" s="42"/>
    </row>
    <row r="10" spans="1:7" ht="22.05" customHeight="1">
      <c r="A10" s="39" t="s">
        <v>36</v>
      </c>
      <c r="B10" s="35"/>
      <c r="C10" s="35">
        <v>1</v>
      </c>
      <c r="D10" s="36">
        <f>(B10*8+C10*4)/12</f>
        <v>0.33333333333333331</v>
      </c>
      <c r="E10" s="121">
        <v>10</v>
      </c>
      <c r="F10" s="122">
        <v>10</v>
      </c>
      <c r="G10" s="123"/>
    </row>
    <row r="11" spans="1:7" ht="22.05" customHeight="1">
      <c r="A11" s="39" t="s">
        <v>37</v>
      </c>
      <c r="B11" s="35">
        <v>9</v>
      </c>
      <c r="C11" s="35">
        <v>11</v>
      </c>
      <c r="D11" s="36">
        <f>(B11*8+C11*4)/12</f>
        <v>9.6666666666666661</v>
      </c>
      <c r="E11" s="121"/>
      <c r="F11" s="122"/>
      <c r="G11" s="124"/>
    </row>
    <row r="12" spans="1:7" ht="22.05" customHeight="1">
      <c r="A12" s="39" t="s">
        <v>38</v>
      </c>
      <c r="B12" s="35">
        <v>19</v>
      </c>
      <c r="C12" s="35">
        <v>17</v>
      </c>
      <c r="D12" s="36">
        <f>(B12*8+C12*4)/12</f>
        <v>18.333333333333332</v>
      </c>
      <c r="E12" s="121"/>
      <c r="F12" s="122"/>
      <c r="G12" s="125"/>
    </row>
    <row r="13" spans="1:7" ht="22.05" customHeight="1">
      <c r="A13" s="44" t="s">
        <v>39</v>
      </c>
      <c r="B13" s="35">
        <v>10</v>
      </c>
      <c r="C13" s="35">
        <v>22</v>
      </c>
      <c r="D13" s="36">
        <f>(B13*8+C13*4)/12</f>
        <v>14</v>
      </c>
      <c r="E13" s="37"/>
      <c r="F13" s="38"/>
      <c r="G13" s="43"/>
    </row>
    <row r="14" spans="1:7" ht="22.05" customHeight="1">
      <c r="A14" s="45" t="s">
        <v>40</v>
      </c>
      <c r="B14" s="35"/>
      <c r="C14" s="35"/>
      <c r="D14" s="35"/>
      <c r="E14" s="46"/>
      <c r="F14" s="46"/>
      <c r="G14" s="46"/>
    </row>
    <row r="15" spans="1:7" ht="22.05" customHeight="1">
      <c r="A15" s="45" t="s">
        <v>41</v>
      </c>
      <c r="B15" s="35"/>
      <c r="C15" s="35"/>
      <c r="D15" s="35"/>
      <c r="E15" s="46"/>
      <c r="F15" s="46"/>
      <c r="G15" s="46"/>
    </row>
    <row r="16" spans="1:7" ht="22.05" customHeight="1">
      <c r="A16" s="45" t="s">
        <v>42</v>
      </c>
      <c r="B16" s="35"/>
      <c r="C16" s="35"/>
      <c r="D16" s="35"/>
      <c r="E16" s="46"/>
      <c r="F16" s="46"/>
      <c r="G16" s="46"/>
    </row>
    <row r="17" spans="1:7" ht="22.05" customHeight="1">
      <c r="A17" s="45" t="s">
        <v>43</v>
      </c>
      <c r="B17" s="35"/>
      <c r="C17" s="35"/>
      <c r="D17" s="35"/>
      <c r="E17" s="46"/>
      <c r="F17" s="46"/>
      <c r="G17" s="46"/>
    </row>
    <row r="18" spans="1:7" ht="22.05" customHeight="1">
      <c r="A18" s="45" t="s">
        <v>44</v>
      </c>
      <c r="B18" s="35"/>
      <c r="C18" s="35"/>
      <c r="D18" s="35"/>
      <c r="E18" s="46"/>
      <c r="F18" s="46"/>
      <c r="G18" s="46"/>
    </row>
  </sheetData>
  <mergeCells count="4">
    <mergeCell ref="A1:G1"/>
    <mergeCell ref="E10:E12"/>
    <mergeCell ref="F10:F12"/>
    <mergeCell ref="G10:G12"/>
  </mergeCells>
  <phoneticPr fontId="28"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13"/>
  <sheetViews>
    <sheetView workbookViewId="0">
      <selection activeCell="H10" sqref="H10"/>
    </sheetView>
  </sheetViews>
  <sheetFormatPr defaultColWidth="9" defaultRowHeight="14.4"/>
  <cols>
    <col min="1" max="1" width="19.33203125" customWidth="1"/>
    <col min="2" max="2" width="17.21875" customWidth="1"/>
    <col min="3" max="4" width="16.109375" customWidth="1"/>
    <col min="5" max="5" width="14.77734375" customWidth="1"/>
    <col min="6" max="6" width="11.6640625" customWidth="1"/>
    <col min="7" max="7" width="16.33203125" customWidth="1"/>
    <col min="8" max="8" width="13.6640625" customWidth="1"/>
  </cols>
  <sheetData>
    <row r="1" spans="1:8" ht="46.8" customHeight="1">
      <c r="A1" s="126" t="s">
        <v>190</v>
      </c>
      <c r="B1" s="126"/>
      <c r="C1" s="126"/>
      <c r="D1" s="126"/>
      <c r="E1" s="126"/>
      <c r="F1" s="126"/>
      <c r="G1" s="126"/>
      <c r="H1" s="15"/>
    </row>
    <row r="2" spans="1:8" ht="23.4" customHeight="1">
      <c r="G2" t="s">
        <v>79</v>
      </c>
    </row>
    <row r="4" spans="1:8" ht="32.4" customHeight="1">
      <c r="A4" s="16" t="s">
        <v>117</v>
      </c>
      <c r="B4" s="17" t="s">
        <v>140</v>
      </c>
      <c r="C4" s="17" t="s">
        <v>128</v>
      </c>
      <c r="D4" s="17" t="s">
        <v>141</v>
      </c>
      <c r="E4" s="18" t="s">
        <v>80</v>
      </c>
      <c r="F4" s="17" t="s">
        <v>129</v>
      </c>
      <c r="G4" s="19" t="s">
        <v>142</v>
      </c>
      <c r="H4" s="20" t="s">
        <v>130</v>
      </c>
    </row>
    <row r="5" spans="1:8" ht="24" customHeight="1">
      <c r="A5" s="21" t="s">
        <v>131</v>
      </c>
      <c r="B5" s="22">
        <v>5392901</v>
      </c>
      <c r="C5" s="22">
        <f>8.63*10000*67*1.2</f>
        <v>6938520.0000000009</v>
      </c>
      <c r="D5" s="22"/>
      <c r="E5" s="22">
        <v>5392901</v>
      </c>
      <c r="F5" s="23"/>
      <c r="G5" s="24"/>
      <c r="H5" s="25"/>
    </row>
    <row r="6" spans="1:8" ht="24" customHeight="1">
      <c r="A6" s="21" t="s">
        <v>132</v>
      </c>
      <c r="B6" s="22">
        <v>724153</v>
      </c>
      <c r="C6" s="22"/>
      <c r="D6" s="22"/>
      <c r="E6" s="22">
        <v>724153</v>
      </c>
      <c r="F6" s="23"/>
      <c r="G6" s="26"/>
      <c r="H6" s="25"/>
    </row>
    <row r="7" spans="1:8" ht="24" customHeight="1">
      <c r="A7" s="27" t="s">
        <v>133</v>
      </c>
      <c r="B7" s="22">
        <v>812364.78</v>
      </c>
      <c r="C7" s="22"/>
      <c r="D7" s="22"/>
      <c r="E7" s="22">
        <v>812364.78</v>
      </c>
      <c r="F7" s="23"/>
      <c r="G7" s="28"/>
      <c r="H7" s="25"/>
    </row>
    <row r="8" spans="1:8" ht="24" customHeight="1">
      <c r="A8" s="21" t="s">
        <v>134</v>
      </c>
      <c r="B8" s="22"/>
      <c r="C8" s="22"/>
      <c r="D8" s="22"/>
      <c r="E8" s="22"/>
      <c r="F8" s="23"/>
      <c r="G8" s="26"/>
      <c r="H8" s="25"/>
    </row>
    <row r="9" spans="1:8" ht="24" customHeight="1">
      <c r="A9" s="27" t="s">
        <v>135</v>
      </c>
      <c r="B9" s="22"/>
      <c r="C9" s="22"/>
      <c r="D9" s="22"/>
      <c r="E9" s="22"/>
      <c r="F9" s="23"/>
      <c r="G9" s="26"/>
      <c r="H9" s="25"/>
    </row>
    <row r="10" spans="1:8" ht="24" customHeight="1">
      <c r="A10" s="21" t="s">
        <v>136</v>
      </c>
      <c r="B10" s="22">
        <v>489586</v>
      </c>
      <c r="C10" s="22">
        <f>E5*0.12</f>
        <v>647148.12</v>
      </c>
      <c r="D10" s="22"/>
      <c r="E10" s="22">
        <v>489586</v>
      </c>
      <c r="F10" s="22">
        <f>E5*0.05</f>
        <v>269645.05</v>
      </c>
      <c r="G10" s="26"/>
      <c r="H10" s="25"/>
    </row>
    <row r="11" spans="1:8" ht="24" customHeight="1">
      <c r="A11" s="21" t="s">
        <v>137</v>
      </c>
      <c r="B11" s="22"/>
      <c r="C11" s="22">
        <f>E5*0.02</f>
        <v>107858.02</v>
      </c>
      <c r="D11" s="22"/>
      <c r="E11" s="22">
        <f>E5*0.02</f>
        <v>107858.02</v>
      </c>
      <c r="F11" s="23">
        <f>E5*0.02</f>
        <v>107858.02</v>
      </c>
      <c r="G11" s="26"/>
      <c r="H11" s="25"/>
    </row>
    <row r="12" spans="1:8" ht="24" customHeight="1">
      <c r="A12" s="21" t="s">
        <v>138</v>
      </c>
      <c r="B12" s="22"/>
      <c r="C12" s="22">
        <f>E5*0.025</f>
        <v>134822.52499999999</v>
      </c>
      <c r="D12" s="22"/>
      <c r="E12" s="22">
        <f>E5*0.025</f>
        <v>134822.52499999999</v>
      </c>
      <c r="F12" s="23">
        <f>E5*0.025</f>
        <v>134822.52499999999</v>
      </c>
      <c r="G12" s="26"/>
      <c r="H12" s="25"/>
    </row>
    <row r="13" spans="1:8" ht="24" customHeight="1">
      <c r="A13" s="25" t="s">
        <v>139</v>
      </c>
      <c r="B13" s="29">
        <v>101438.95</v>
      </c>
      <c r="C13" s="25"/>
      <c r="D13" s="25"/>
      <c r="E13" s="25"/>
      <c r="F13" s="25"/>
      <c r="G13" s="25"/>
      <c r="H13" s="25"/>
    </row>
  </sheetData>
  <mergeCells count="1">
    <mergeCell ref="A1:G1"/>
  </mergeCells>
  <phoneticPr fontId="2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E31"/>
  <sheetViews>
    <sheetView workbookViewId="0">
      <selection activeCell="I14" sqref="I14"/>
    </sheetView>
  </sheetViews>
  <sheetFormatPr defaultColWidth="9" defaultRowHeight="14.4"/>
  <cols>
    <col min="1" max="1" width="25.88671875" customWidth="1"/>
    <col min="2" max="2" width="15" style="6" customWidth="1"/>
    <col min="3" max="3" width="14.33203125" style="6" customWidth="1"/>
    <col min="4" max="4" width="13.33203125" style="6" customWidth="1"/>
    <col min="5" max="5" width="15.109375" style="6" customWidth="1"/>
  </cols>
  <sheetData>
    <row r="1" spans="1:5" ht="32.4" customHeight="1">
      <c r="A1" s="138" t="s">
        <v>191</v>
      </c>
      <c r="B1" s="138"/>
      <c r="C1" s="138"/>
      <c r="D1" s="138"/>
      <c r="E1" s="138"/>
    </row>
    <row r="2" spans="1:5" ht="25.8" customHeight="1">
      <c r="A2" s="7" t="s">
        <v>143</v>
      </c>
      <c r="B2" s="8" t="s">
        <v>144</v>
      </c>
      <c r="C2" s="8" t="s">
        <v>145</v>
      </c>
      <c r="D2" s="8" t="s">
        <v>146</v>
      </c>
      <c r="E2" s="8" t="s">
        <v>147</v>
      </c>
    </row>
    <row r="3" spans="1:5" ht="33" customHeight="1">
      <c r="A3" s="9" t="s">
        <v>148</v>
      </c>
      <c r="B3" s="10">
        <f>B4+B9+B21+B28</f>
        <v>121666192.08</v>
      </c>
      <c r="C3" s="10"/>
      <c r="D3" s="10"/>
      <c r="E3" s="10">
        <f>E4+E9+E21+E28</f>
        <v>4762238.5992000001</v>
      </c>
    </row>
    <row r="4" spans="1:5" ht="24" customHeight="1">
      <c r="A4" s="11" t="s">
        <v>149</v>
      </c>
      <c r="B4" s="10">
        <f>49738372.17+64653989.91</f>
        <v>114392362.08</v>
      </c>
      <c r="C4" s="10">
        <v>30</v>
      </c>
      <c r="D4" s="12">
        <v>0.05</v>
      </c>
      <c r="E4" s="109">
        <f>B4*0.95/C4</f>
        <v>3622424.7991999998</v>
      </c>
    </row>
    <row r="5" spans="1:5" ht="21.75" customHeight="1">
      <c r="A5" s="13" t="s">
        <v>150</v>
      </c>
      <c r="B5" s="10"/>
      <c r="C5" s="10"/>
      <c r="D5" s="10"/>
      <c r="E5" s="109"/>
    </row>
    <row r="6" spans="1:5" ht="21.75" customHeight="1">
      <c r="A6" s="13" t="s">
        <v>151</v>
      </c>
      <c r="B6" s="10"/>
      <c r="C6" s="10"/>
      <c r="D6" s="10"/>
      <c r="E6" s="109"/>
    </row>
    <row r="7" spans="1:5" ht="21.75" customHeight="1">
      <c r="A7" s="13" t="s">
        <v>152</v>
      </c>
      <c r="B7" s="10"/>
      <c r="C7" s="10"/>
      <c r="D7" s="10"/>
      <c r="E7" s="109"/>
    </row>
    <row r="8" spans="1:5" ht="21.75" customHeight="1">
      <c r="A8" s="13" t="s">
        <v>153</v>
      </c>
      <c r="B8" s="10"/>
      <c r="C8" s="10"/>
      <c r="D8" s="10"/>
      <c r="E8" s="109"/>
    </row>
    <row r="9" spans="1:5" ht="28.8" customHeight="1">
      <c r="A9" s="14" t="s">
        <v>154</v>
      </c>
      <c r="B9" s="10">
        <f>B10+B11+B12+B13+B14+B15+B16+B17+B18+B19+B20</f>
        <v>4043640</v>
      </c>
      <c r="C9" s="10"/>
      <c r="D9" s="12"/>
      <c r="E9" s="109">
        <f>E10+E11+E12+E13+E14+E15+E16+E17+E18+E19+E20</f>
        <v>638455.1</v>
      </c>
    </row>
    <row r="10" spans="1:5" ht="21.75" customHeight="1">
      <c r="A10" s="13" t="s">
        <v>155</v>
      </c>
      <c r="B10" s="10">
        <v>243000</v>
      </c>
      <c r="C10" s="10">
        <v>6</v>
      </c>
      <c r="D10" s="12">
        <v>0.05</v>
      </c>
      <c r="E10" s="109">
        <f>B10*0.95/C10</f>
        <v>38475</v>
      </c>
    </row>
    <row r="11" spans="1:5" ht="21.75" customHeight="1">
      <c r="A11" s="13" t="s">
        <v>156</v>
      </c>
      <c r="B11" s="10"/>
      <c r="C11" s="10"/>
      <c r="D11" s="12"/>
      <c r="E11" s="109"/>
    </row>
    <row r="12" spans="1:5" ht="21.75" customHeight="1">
      <c r="A12" s="13" t="s">
        <v>157</v>
      </c>
      <c r="B12" s="10">
        <v>948800</v>
      </c>
      <c r="C12" s="10">
        <v>8</v>
      </c>
      <c r="D12" s="12">
        <v>0.05</v>
      </c>
      <c r="E12" s="109">
        <f>B12*0.95/C12</f>
        <v>112670</v>
      </c>
    </row>
    <row r="13" spans="1:5" ht="21.75" customHeight="1">
      <c r="A13" s="13" t="s">
        <v>158</v>
      </c>
      <c r="B13" s="10">
        <v>80000</v>
      </c>
      <c r="C13" s="10">
        <v>5</v>
      </c>
      <c r="D13" s="12">
        <v>0.05</v>
      </c>
      <c r="E13" s="109">
        <f>B13*0.95/C13</f>
        <v>15200</v>
      </c>
    </row>
    <row r="14" spans="1:5" ht="21.75" customHeight="1">
      <c r="A14" s="13" t="s">
        <v>159</v>
      </c>
      <c r="B14" s="10">
        <f>232600+112800+118900+109800</f>
        <v>574100</v>
      </c>
      <c r="C14" s="10">
        <v>10</v>
      </c>
      <c r="D14" s="12">
        <v>0.05</v>
      </c>
      <c r="E14" s="109">
        <f>B14*0.95/C14</f>
        <v>54539.5</v>
      </c>
    </row>
    <row r="15" spans="1:5" ht="21.75" customHeight="1">
      <c r="A15" s="13" t="s">
        <v>160</v>
      </c>
      <c r="B15" s="10">
        <f>315000+319500+456000+74200+103040</f>
        <v>1267740</v>
      </c>
      <c r="C15" s="10">
        <v>5</v>
      </c>
      <c r="D15" s="12">
        <v>0.05</v>
      </c>
      <c r="E15" s="109">
        <f>B15*0.95/C15</f>
        <v>240870.6</v>
      </c>
    </row>
    <row r="16" spans="1:5" ht="21.75" customHeight="1">
      <c r="A16" s="13" t="s">
        <v>161</v>
      </c>
      <c r="B16" s="10"/>
      <c r="C16" s="10"/>
      <c r="D16" s="12"/>
      <c r="E16" s="109"/>
    </row>
    <row r="17" spans="1:5" ht="21.75" customHeight="1">
      <c r="A17" s="13" t="s">
        <v>162</v>
      </c>
      <c r="B17" s="10">
        <v>930000</v>
      </c>
      <c r="C17" s="10">
        <v>5</v>
      </c>
      <c r="D17" s="12">
        <v>0.05</v>
      </c>
      <c r="E17" s="109">
        <f>B17*0.95/C17</f>
        <v>176700</v>
      </c>
    </row>
    <row r="18" spans="1:5" ht="21.75" customHeight="1">
      <c r="A18" s="13" t="s">
        <v>163</v>
      </c>
      <c r="B18" s="10"/>
      <c r="C18" s="10"/>
      <c r="D18" s="12"/>
      <c r="E18" s="109"/>
    </row>
    <row r="19" spans="1:5" ht="21.75" customHeight="1">
      <c r="A19" s="13" t="s">
        <v>164</v>
      </c>
      <c r="B19" s="10"/>
      <c r="C19" s="10"/>
      <c r="D19" s="12"/>
      <c r="E19" s="109"/>
    </row>
    <row r="20" spans="1:5" ht="34.200000000000003" customHeight="1">
      <c r="A20" s="13" t="s">
        <v>165</v>
      </c>
      <c r="B20" s="10"/>
      <c r="C20" s="10"/>
      <c r="D20" s="12"/>
      <c r="E20" s="109"/>
    </row>
    <row r="21" spans="1:5" ht="25.8" customHeight="1">
      <c r="A21" s="14" t="s">
        <v>166</v>
      </c>
      <c r="B21" s="10">
        <f>B22+B23+B24+B25+B26+B27</f>
        <v>1523000</v>
      </c>
      <c r="C21" s="10"/>
      <c r="D21" s="12"/>
      <c r="E21" s="10">
        <f>E22+E23+E24+E25+E26+E27</f>
        <v>289370</v>
      </c>
    </row>
    <row r="22" spans="1:5" ht="21.75" customHeight="1">
      <c r="A22" s="13" t="s">
        <v>167</v>
      </c>
      <c r="B22" s="10">
        <v>623000</v>
      </c>
      <c r="C22" s="10">
        <v>5</v>
      </c>
      <c r="D22" s="12">
        <v>0.05</v>
      </c>
      <c r="E22" s="109">
        <f>B22*0.95/C22</f>
        <v>118370</v>
      </c>
    </row>
    <row r="23" spans="1:5" ht="21.75" customHeight="1">
      <c r="A23" s="13" t="s">
        <v>168</v>
      </c>
      <c r="B23" s="10">
        <v>900000</v>
      </c>
      <c r="C23" s="10">
        <v>5</v>
      </c>
      <c r="D23" s="12">
        <v>0.05</v>
      </c>
      <c r="E23" s="109">
        <f>B23*0.95/C23</f>
        <v>171000</v>
      </c>
    </row>
    <row r="24" spans="1:5" ht="21.75" customHeight="1">
      <c r="A24" s="13" t="s">
        <v>169</v>
      </c>
      <c r="B24" s="10"/>
      <c r="C24" s="10"/>
      <c r="D24" s="12"/>
      <c r="E24" s="109"/>
    </row>
    <row r="25" spans="1:5" ht="21.75" customHeight="1">
      <c r="A25" s="13" t="s">
        <v>170</v>
      </c>
      <c r="B25" s="10"/>
      <c r="C25" s="10"/>
      <c r="D25" s="12"/>
      <c r="E25" s="109"/>
    </row>
    <row r="26" spans="1:5" ht="21.75" customHeight="1">
      <c r="A26" s="13" t="s">
        <v>171</v>
      </c>
      <c r="B26" s="10"/>
      <c r="C26" s="10"/>
      <c r="D26" s="12"/>
      <c r="E26" s="109"/>
    </row>
    <row r="27" spans="1:5" ht="21.75" customHeight="1">
      <c r="A27" s="13" t="s">
        <v>172</v>
      </c>
      <c r="B27" s="10"/>
      <c r="C27" s="10"/>
      <c r="D27" s="12"/>
      <c r="E27" s="109"/>
    </row>
    <row r="28" spans="1:5" ht="26.4" customHeight="1">
      <c r="A28" s="14" t="s">
        <v>173</v>
      </c>
      <c r="B28" s="10">
        <f>B29+B30+B31</f>
        <v>1707190</v>
      </c>
      <c r="C28" s="10"/>
      <c r="D28" s="12"/>
      <c r="E28" s="10">
        <f>E29+E30+E31</f>
        <v>211988.7</v>
      </c>
    </row>
    <row r="29" spans="1:5" ht="21.75" customHeight="1">
      <c r="A29" s="13" t="s">
        <v>174</v>
      </c>
      <c r="B29" s="10">
        <f>17400+534000+64890+90000+180900</f>
        <v>887190</v>
      </c>
      <c r="C29" s="10">
        <v>15</v>
      </c>
      <c r="D29" s="12">
        <v>0.05</v>
      </c>
      <c r="E29" s="109">
        <f>B29*0.95/C29</f>
        <v>56188.7</v>
      </c>
    </row>
    <row r="30" spans="1:5" ht="35.4" customHeight="1">
      <c r="A30" s="13" t="s">
        <v>175</v>
      </c>
      <c r="B30" s="10">
        <f>211200+26400+294000+246000+42400</f>
        <v>820000</v>
      </c>
      <c r="C30" s="10">
        <v>5</v>
      </c>
      <c r="D30" s="12">
        <v>0.05</v>
      </c>
      <c r="E30" s="109">
        <f>B30*0.95/C30</f>
        <v>155800</v>
      </c>
    </row>
    <row r="31" spans="1:5" ht="24.6" customHeight="1">
      <c r="A31" s="13" t="s">
        <v>176</v>
      </c>
      <c r="B31" s="10"/>
      <c r="C31" s="10"/>
      <c r="D31" s="12"/>
      <c r="E31" s="109"/>
    </row>
  </sheetData>
  <mergeCells count="1">
    <mergeCell ref="A1:E1"/>
  </mergeCells>
  <phoneticPr fontId="2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cp:lastPrinted>2023-01-11T08:15:11Z</cp:lastPrinted>
  <dcterms:created xsi:type="dcterms:W3CDTF">2022-07-04T01:13:00Z</dcterms:created>
  <dcterms:modified xsi:type="dcterms:W3CDTF">2023-01-11T08:16:40Z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4184FE2F0101407AAE38DB4388A39269</vt:lpwstr>
  </property>
  <property fmtid="{D5CDD505-2E9C-101B-9397-08002B2CF9AE}" pid="3" name="KSOProductBuildVer">
    <vt:lpwstr>2052-11.1.0.12763</vt:lpwstr>
  </property>
</Properties>
</file>