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6" windowHeight="11760" firstSheet="2" activeTab="5"/>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4519"/>
</workbook>
</file>

<file path=xl/calcChain.xml><?xml version="1.0" encoding="utf-8"?>
<calcChain xmlns="http://schemas.openxmlformats.org/spreadsheetml/2006/main">
  <c r="J30" i="4"/>
  <c r="G30"/>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1"/>
  <c r="I10"/>
  <c r="I9"/>
  <c r="I8"/>
  <c r="I7"/>
  <c r="I6"/>
  <c r="I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1"/>
  <c r="F10"/>
  <c r="F9"/>
  <c r="F8"/>
  <c r="F7"/>
  <c r="F6"/>
  <c r="F5"/>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G36"/>
  <c r="G44"/>
  <c r="D36"/>
  <c r="J5"/>
  <c r="G5"/>
  <c r="D5"/>
  <c r="E26" i="8"/>
  <c r="E16"/>
  <c r="E6"/>
  <c r="F31"/>
  <c r="E31"/>
  <c r="C31"/>
  <c r="F30"/>
  <c r="E30"/>
  <c r="C30"/>
  <c r="F29"/>
  <c r="E29"/>
  <c r="F21"/>
  <c r="E21"/>
  <c r="C21"/>
  <c r="F20"/>
  <c r="E20"/>
  <c r="C20"/>
  <c r="F19"/>
  <c r="E19"/>
  <c r="C11"/>
  <c r="C10"/>
  <c r="F11"/>
  <c r="F10"/>
  <c r="F9"/>
  <c r="E9"/>
  <c r="E11"/>
  <c r="E10"/>
  <c r="C14"/>
  <c r="C4"/>
  <c r="J36" i="4"/>
  <c r="E3" i="9"/>
  <c r="E28"/>
  <c r="E21"/>
  <c r="E4"/>
  <c r="B18" i="5"/>
  <c r="B17"/>
  <c r="B19"/>
  <c r="B20"/>
  <c r="B21"/>
  <c r="C17"/>
  <c r="C19"/>
  <c r="C20"/>
  <c r="C21"/>
  <c r="D17"/>
  <c r="D19"/>
  <c r="D20"/>
  <c r="D21"/>
  <c r="G24" i="4"/>
  <c r="G12" s="1"/>
  <c r="C16" i="5" s="1"/>
  <c r="J12" i="4"/>
  <c r="D16" i="5" s="1"/>
  <c r="D11"/>
  <c r="B11"/>
  <c r="E6" i="7"/>
  <c r="E24"/>
  <c r="D9" i="5"/>
  <c r="C9"/>
  <c r="B9"/>
  <c r="G27" i="4"/>
  <c r="D27"/>
  <c r="J44"/>
  <c r="D18" i="5" s="1"/>
  <c r="D15"/>
  <c r="C15"/>
  <c r="B15"/>
  <c r="C24" i="8"/>
  <c r="E4" i="7"/>
  <c r="E40"/>
  <c r="E22"/>
  <c r="E43"/>
  <c r="E42"/>
  <c r="E25"/>
  <c r="E7"/>
  <c r="D48"/>
  <c r="D47"/>
  <c r="D46"/>
  <c r="D45"/>
  <c r="D44"/>
  <c r="D43"/>
  <c r="D42"/>
  <c r="D30"/>
  <c r="D29"/>
  <c r="D28"/>
  <c r="D27"/>
  <c r="D26"/>
  <c r="D25"/>
  <c r="D24"/>
  <c r="D12"/>
  <c r="D11"/>
  <c r="D7"/>
  <c r="D6"/>
  <c r="E15" i="6"/>
  <c r="E14"/>
  <c r="E13"/>
  <c r="E6"/>
  <c r="D21" s="1"/>
  <c r="E5"/>
  <c r="C21" s="1"/>
  <c r="E4"/>
  <c r="B21" s="1"/>
  <c r="D30" i="2"/>
  <c r="C30"/>
  <c r="B30"/>
  <c r="F12" i="4" l="1"/>
  <c r="I12"/>
  <c r="D12"/>
  <c r="D55"/>
  <c r="B16" i="5"/>
  <c r="B14" s="1"/>
  <c r="B22" s="1"/>
  <c r="B23" s="1"/>
  <c r="G55" i="4"/>
  <c r="F55" s="1"/>
  <c r="D14" i="5"/>
  <c r="D22" s="1"/>
  <c r="D23" s="1"/>
  <c r="C14"/>
  <c r="C22" s="1"/>
  <c r="C23" s="1"/>
  <c r="C18"/>
  <c r="J55" i="4"/>
  <c r="I55" s="1"/>
  <c r="B25" i="5" l="1"/>
  <c r="B24"/>
  <c r="C24"/>
  <c r="C25"/>
  <c r="D25"/>
  <c r="D24"/>
  <c r="B26" l="1"/>
  <c r="B27"/>
</calcChain>
</file>

<file path=xl/sharedStrings.xml><?xml version="1.0" encoding="utf-8"?>
<sst xmlns="http://schemas.openxmlformats.org/spreadsheetml/2006/main" count="360" uniqueCount="264">
  <si>
    <t>民办中小学教育定价成本监审表</t>
  </si>
  <si>
    <t>（2021年度）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</si>
  <si>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</si>
  <si>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</si>
  <si>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</si>
  <si>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</si>
  <si>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</si>
  <si>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</si>
  <si>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</si>
  <si>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</si>
  <si>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</si>
  <si>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</si>
  <si>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</si>
  <si>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</si>
  <si>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</si>
  <si>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</si>
  <si>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</si>
  <si>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</si>
  <si>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</si>
  <si>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</si>
  <si>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indexed="8"/>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</si>
  <si>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</si>
  <si>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</si>
  <si>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</si>
  <si>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</si>
  <si>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</si>
  <si>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</si>
  <si>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</si>
  <si>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</si>
  <si>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</si>
  <si>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</si>
  <si>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</si>
  <si>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</si>
  <si>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Times New Roman"/>
        <family val="1"/>
      </rPr>
      <t>5</t>
    </r>
    <r>
      <rPr>
        <sz val="12"/>
        <rFont val="宋体"/>
        <family val="3"/>
        <charset val="134"/>
      </rPr>
      <t>、生活辅导人员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</si>
  <si>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</si>
  <si>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</si>
  <si>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</si>
  <si>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</si>
  <si>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</si>
  <si>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</si>
  <si>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</si>
  <si>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</si>
  <si>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</si>
  <si>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</si>
  <si>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indexed="8"/>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</si>
  <si>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</si>
  <si>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</si>
  <si>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</si>
  <si>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</si>
  <si>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</si>
  <si>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</si>
  <si>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</si>
  <si>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</si>
  <si>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</si>
  <si>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</si>
  <si>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</si>
  <si>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</si>
  <si>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</si>
  <si>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</si>
  <si>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</si>
  <si>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</si>
  <si>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</si>
  <si>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</si>
  <si>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</si>
  <si>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</si>
  <si>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</si>
  <si>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</si>
  <si>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</si>
  <si>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</si>
  <si>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</si>
  <si>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t>单位：元</t>
  </si>
  <si>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</si>
  <si>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</si>
  <si>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年核定数</t>
    </r>
  </si>
  <si>
    <r>
      <rPr>
        <sz val="16"/>
        <rFont val="黑体"/>
        <family val="3"/>
        <charset val="134"/>
      </rPr>
      <t>表</t>
    </r>
    <r>
      <rPr>
        <sz val="16"/>
        <rFont val="Times New Roman"/>
        <family val="1"/>
      </rPr>
      <t>4</t>
    </r>
  </si>
  <si>
    <t>项目　</t>
  </si>
  <si>
    <r>
      <rPr>
        <b/>
        <sz val="12"/>
        <rFont val="Times New Roman"/>
        <family val="1"/>
      </rPr>
      <t>2021</t>
    </r>
    <r>
      <rPr>
        <b/>
        <sz val="12"/>
        <rFont val="宋体"/>
        <family val="3"/>
        <charset val="134"/>
      </rPr>
      <t>年上期</t>
    </r>
  </si>
  <si>
    <r>
      <rPr>
        <b/>
        <sz val="12"/>
        <rFont val="Times New Roman"/>
        <family val="1"/>
      </rPr>
      <t>2021</t>
    </r>
    <r>
      <rPr>
        <b/>
        <sz val="12"/>
        <rFont val="宋体"/>
        <family val="3"/>
        <charset val="134"/>
      </rPr>
      <t>年下期</t>
    </r>
  </si>
  <si>
    <r>
      <rPr>
        <b/>
        <sz val="12"/>
        <rFont val="Times New Roman"/>
        <family val="1"/>
      </rPr>
      <t>2021</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</si>
  <si>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</si>
  <si>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</si>
  <si>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</si>
  <si>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</si>
  <si>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</si>
  <si>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</si>
  <si>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</si>
  <si>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</si>
  <si>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</si>
  <si>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</si>
  <si>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</si>
  <si>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</si>
  <si>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</si>
  <si>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</si>
  <si>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</si>
  <si>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</si>
  <si>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</si>
  <si>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</si>
  <si>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</si>
  <si>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</si>
  <si>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</si>
  <si>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</si>
  <si>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</si>
  <si>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</si>
  <si>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</si>
  <si>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</si>
  <si>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</si>
  <si>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sz val="12"/>
        <rFont val="宋体"/>
        <family val="3"/>
        <charset val="134"/>
      </rPr>
      <t>初中部</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</si>
  <si>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</si>
  <si>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</si>
  <si>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</si>
  <si>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</si>
  <si>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</si>
  <si>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</si>
  <si>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</si>
  <si>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r>
      <rPr>
        <b/>
        <sz val="12"/>
        <color indexed="8"/>
        <rFont val="宋体"/>
        <family val="3"/>
        <charset val="134"/>
      </rPr>
      <t>教职工人数</t>
    </r>
  </si>
  <si>
    <t>（一）在职教职工人数</t>
  </si>
  <si>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</si>
  <si>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</si>
  <si>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</si>
  <si>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r>
      <rPr>
        <b/>
        <sz val="12"/>
        <color indexed="8"/>
        <rFont val="Times New Roman"/>
        <family val="1"/>
      </rPr>
      <t>2019</t>
    </r>
    <r>
      <rPr>
        <b/>
        <sz val="12"/>
        <color indexed="8"/>
        <rFont val="宋体"/>
        <family val="3"/>
        <charset val="134"/>
      </rPr>
      <t>年上报数</t>
    </r>
  </si>
  <si>
    <r>
      <rPr>
        <b/>
        <sz val="12"/>
        <color indexed="8"/>
        <rFont val="宋体"/>
        <family val="3"/>
        <charset val="134"/>
      </rPr>
      <t>最高限额</t>
    </r>
  </si>
  <si>
    <r>
      <rPr>
        <b/>
        <sz val="12"/>
        <color indexed="8"/>
        <rFont val="Times New Roman"/>
        <family val="1"/>
      </rPr>
      <t>2019</t>
    </r>
    <r>
      <rPr>
        <b/>
        <sz val="12"/>
        <color indexed="8"/>
        <rFont val="宋体"/>
        <family val="3"/>
        <charset val="134"/>
      </rPr>
      <t>年核减数</t>
    </r>
  </si>
  <si>
    <r>
      <rPr>
        <b/>
        <sz val="12"/>
        <color indexed="8"/>
        <rFont val="宋体"/>
        <family val="3"/>
        <charset val="134"/>
      </rPr>
      <t>最低限额</t>
    </r>
  </si>
  <si>
    <t>2019年核增数</t>
  </si>
  <si>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</si>
  <si>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</si>
  <si>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</si>
  <si>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</si>
  <si>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</si>
  <si>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</si>
  <si>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</si>
  <si>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</si>
  <si>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</si>
  <si>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</si>
  <si>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indexed="8"/>
        <rFont val="Times New Roman"/>
        <family val="1"/>
      </rPr>
      <t>2020</t>
    </r>
    <r>
      <rPr>
        <b/>
        <sz val="12"/>
        <color indexed="8"/>
        <rFont val="宋体"/>
        <family val="3"/>
        <charset val="134"/>
      </rPr>
      <t>年上报数</t>
    </r>
  </si>
  <si>
    <r>
      <rPr>
        <b/>
        <sz val="12"/>
        <color indexed="8"/>
        <rFont val="Times New Roman"/>
        <family val="1"/>
      </rPr>
      <t>2020</t>
    </r>
    <r>
      <rPr>
        <b/>
        <sz val="12"/>
        <color indexed="8"/>
        <rFont val="宋体"/>
        <family val="3"/>
        <charset val="134"/>
      </rPr>
      <t>年核减数</t>
    </r>
  </si>
  <si>
    <t>2020年核增数</t>
  </si>
  <si>
    <r>
      <rPr>
        <b/>
        <sz val="12"/>
        <color indexed="8"/>
        <rFont val="Times New Roman"/>
        <family val="1"/>
      </rPr>
      <t>2021</t>
    </r>
    <r>
      <rPr>
        <b/>
        <sz val="12"/>
        <color indexed="8"/>
        <rFont val="宋体"/>
        <family val="3"/>
        <charset val="134"/>
      </rPr>
      <t>年上报数</t>
    </r>
  </si>
  <si>
    <r>
      <rPr>
        <b/>
        <sz val="12"/>
        <color indexed="8"/>
        <rFont val="Times New Roman"/>
        <family val="1"/>
      </rPr>
      <t>2021</t>
    </r>
    <r>
      <rPr>
        <b/>
        <sz val="12"/>
        <color indexed="8"/>
        <rFont val="宋体"/>
        <family val="3"/>
        <charset val="134"/>
      </rPr>
      <t>年核减数</t>
    </r>
  </si>
  <si>
    <t>2021年核增数</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</si>
  <si>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</si>
  <si>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</si>
  <si>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</si>
  <si>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</si>
  <si>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</si>
  <si>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</si>
  <si>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</si>
  <si>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indexed="8"/>
        <rFont val="Times New Roman"/>
        <family val="1"/>
      </rPr>
      <t>1.</t>
    </r>
    <r>
      <rPr>
        <sz val="12"/>
        <color indexed="8"/>
        <rFont val="宋体"/>
        <family val="3"/>
        <charset val="134"/>
      </rPr>
      <t>房屋</t>
    </r>
  </si>
  <si>
    <r>
      <rPr>
        <sz val="12"/>
        <color indexed="8"/>
        <rFont val="Times New Roman"/>
        <family val="1"/>
      </rPr>
      <t>2.</t>
    </r>
    <r>
      <rPr>
        <sz val="12"/>
        <color indexed="8"/>
        <rFont val="宋体"/>
        <family val="3"/>
        <charset val="134"/>
      </rPr>
      <t>简易房</t>
    </r>
  </si>
  <si>
    <r>
      <rPr>
        <sz val="12"/>
        <color indexed="8"/>
        <rFont val="Times New Roman"/>
        <family val="1"/>
      </rPr>
      <t>3.</t>
    </r>
    <r>
      <rPr>
        <sz val="12"/>
        <color indexed="8"/>
        <rFont val="宋体"/>
        <family val="3"/>
        <charset val="134"/>
      </rPr>
      <t>房屋附属设施</t>
    </r>
  </si>
  <si>
    <r>
      <rPr>
        <sz val="12"/>
        <color indexed="8"/>
        <rFont val="Times New Roman"/>
        <family val="1"/>
      </rPr>
      <t>4.</t>
    </r>
    <r>
      <rPr>
        <sz val="12"/>
        <color indexed="8"/>
        <rFont val="宋体"/>
        <family val="3"/>
        <charset val="134"/>
      </rPr>
      <t>构筑物</t>
    </r>
  </si>
  <si>
    <r>
      <rPr>
        <b/>
        <sz val="12"/>
        <color indexed="8"/>
        <rFont val="宋体"/>
        <family val="3"/>
        <charset val="134"/>
      </rPr>
      <t>二、通用设备</t>
    </r>
  </si>
  <si>
    <r>
      <rPr>
        <sz val="12"/>
        <color indexed="8"/>
        <rFont val="Times New Roman"/>
        <family val="1"/>
      </rPr>
      <t>1.</t>
    </r>
    <r>
      <rPr>
        <sz val="12"/>
        <color indexed="8"/>
        <rFont val="宋体"/>
        <family val="3"/>
        <charset val="134"/>
      </rPr>
      <t>计算机设备</t>
    </r>
  </si>
  <si>
    <r>
      <rPr>
        <sz val="12"/>
        <color indexed="8"/>
        <rFont val="Times New Roman"/>
        <family val="1"/>
      </rPr>
      <t>2.</t>
    </r>
    <r>
      <rPr>
        <sz val="12"/>
        <color indexed="8"/>
        <rFont val="宋体"/>
        <family val="3"/>
        <charset val="134"/>
      </rPr>
      <t>办公设备</t>
    </r>
  </si>
  <si>
    <r>
      <rPr>
        <sz val="12"/>
        <color indexed="8"/>
        <rFont val="Times New Roman"/>
        <family val="1"/>
      </rPr>
      <t>3.</t>
    </r>
    <r>
      <rPr>
        <sz val="12"/>
        <color indexed="8"/>
        <rFont val="宋体"/>
        <family val="3"/>
        <charset val="134"/>
      </rPr>
      <t>车辆</t>
    </r>
  </si>
  <si>
    <r>
      <rPr>
        <sz val="12"/>
        <color indexed="8"/>
        <rFont val="Times New Roman"/>
        <family val="1"/>
      </rPr>
      <t>4.</t>
    </r>
    <r>
      <rPr>
        <sz val="12"/>
        <color indexed="8"/>
        <rFont val="宋体"/>
        <family val="3"/>
        <charset val="134"/>
      </rPr>
      <t>图书档案设备</t>
    </r>
  </si>
  <si>
    <r>
      <rPr>
        <sz val="12"/>
        <color indexed="8"/>
        <rFont val="Times New Roman"/>
        <family val="1"/>
      </rPr>
      <t>5.</t>
    </r>
    <r>
      <rPr>
        <sz val="12"/>
        <color indexed="8"/>
        <rFont val="宋体"/>
        <family val="3"/>
        <charset val="134"/>
      </rPr>
      <t>机械设备</t>
    </r>
  </si>
  <si>
    <r>
      <rPr>
        <sz val="12"/>
        <color indexed="8"/>
        <rFont val="Times New Roman"/>
        <family val="1"/>
      </rPr>
      <t>6.</t>
    </r>
    <r>
      <rPr>
        <sz val="12"/>
        <color indexed="8"/>
        <rFont val="宋体"/>
        <family val="3"/>
        <charset val="134"/>
      </rPr>
      <t>电气设备</t>
    </r>
  </si>
  <si>
    <r>
      <rPr>
        <sz val="12"/>
        <color indexed="8"/>
        <rFont val="Times New Roman"/>
        <family val="1"/>
      </rPr>
      <t>7.</t>
    </r>
    <r>
      <rPr>
        <sz val="12"/>
        <color indexed="8"/>
        <rFont val="宋体"/>
        <family val="3"/>
        <charset val="134"/>
      </rPr>
      <t>通信设备</t>
    </r>
  </si>
  <si>
    <r>
      <rPr>
        <sz val="12"/>
        <color indexed="8"/>
        <rFont val="Times New Roman"/>
        <family val="1"/>
      </rPr>
      <t>8.</t>
    </r>
    <r>
      <rPr>
        <sz val="12"/>
        <color indexed="8"/>
        <rFont val="宋体"/>
        <family val="3"/>
        <charset val="134"/>
      </rPr>
      <t>广播、电视、电影设备</t>
    </r>
  </si>
  <si>
    <r>
      <rPr>
        <sz val="12"/>
        <color indexed="8"/>
        <rFont val="Times New Roman"/>
        <family val="1"/>
      </rPr>
      <t>9.</t>
    </r>
    <r>
      <rPr>
        <sz val="12"/>
        <color indexed="8"/>
        <rFont val="宋体"/>
        <family val="3"/>
        <charset val="134"/>
      </rPr>
      <t>仪器仪表</t>
    </r>
  </si>
  <si>
    <r>
      <rPr>
        <sz val="12"/>
        <color indexed="8"/>
        <rFont val="Times New Roman"/>
        <family val="1"/>
      </rPr>
      <t>10.</t>
    </r>
    <r>
      <rPr>
        <sz val="12"/>
        <color indexed="8"/>
        <rFont val="宋体"/>
        <family val="3"/>
        <charset val="134"/>
      </rPr>
      <t>电子和通信测量设备、</t>
    </r>
  </si>
  <si>
    <r>
      <rPr>
        <sz val="12"/>
        <color indexed="8"/>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</si>
  <si>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</si>
  <si>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indexed="8"/>
        <rFont val="Times New Roman"/>
        <family val="1"/>
      </rPr>
      <t>1.</t>
    </r>
    <r>
      <rPr>
        <sz val="12"/>
        <color indexed="8"/>
        <rFont val="宋体"/>
        <family val="3"/>
        <charset val="134"/>
      </rPr>
      <t>专用仪器仪表</t>
    </r>
  </si>
  <si>
    <r>
      <rPr>
        <sz val="12"/>
        <color indexed="8"/>
        <rFont val="Times New Roman"/>
        <family val="1"/>
      </rPr>
      <t>2.</t>
    </r>
    <r>
      <rPr>
        <sz val="12"/>
        <color indexed="8"/>
        <rFont val="宋体"/>
        <family val="3"/>
        <charset val="134"/>
      </rPr>
      <t>文艺设备</t>
    </r>
  </si>
  <si>
    <r>
      <rPr>
        <sz val="12"/>
        <color indexed="8"/>
        <rFont val="Times New Roman"/>
        <family val="1"/>
      </rPr>
      <t>3.</t>
    </r>
    <r>
      <rPr>
        <sz val="12"/>
        <color indexed="8"/>
        <rFont val="宋体"/>
        <family val="3"/>
        <charset val="134"/>
      </rPr>
      <t>体育设备</t>
    </r>
  </si>
  <si>
    <r>
      <rPr>
        <sz val="12"/>
        <color indexed="8"/>
        <rFont val="Times New Roman"/>
        <family val="1"/>
      </rPr>
      <t>4.</t>
    </r>
    <r>
      <rPr>
        <sz val="12"/>
        <color indexed="8"/>
        <rFont val="宋体"/>
        <family val="3"/>
        <charset val="134"/>
      </rPr>
      <t>娱乐设备</t>
    </r>
  </si>
  <si>
    <r>
      <rPr>
        <sz val="12"/>
        <color indexed="8"/>
        <rFont val="Times New Roman"/>
        <family val="1"/>
      </rPr>
      <t>5.</t>
    </r>
    <r>
      <rPr>
        <sz val="12"/>
        <color indexed="8"/>
        <rFont val="宋体"/>
        <family val="3"/>
        <charset val="134"/>
      </rPr>
      <t>公安专用设备</t>
    </r>
  </si>
  <si>
    <r>
      <rPr>
        <sz val="12"/>
        <color indexed="8"/>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</si>
  <si>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</si>
  <si>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indexed="8"/>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</si>
  <si>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</si>
  <si>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indexed="8"/>
        <rFont val="Times New Roman"/>
        <family val="1"/>
      </rPr>
      <t>2.</t>
    </r>
    <r>
      <rPr>
        <sz val="12"/>
        <color indexed="8"/>
        <rFont val="宋体"/>
        <family val="3"/>
        <charset val="134"/>
      </rPr>
      <t>用具和装具</t>
    </r>
  </si>
  <si>
    <t>承 诺 书</t>
  </si>
  <si>
    <r>
      <rPr>
        <sz val="15"/>
        <color indexed="8"/>
        <rFont val="Times New Roman"/>
        <family val="1"/>
      </rPr>
      <t xml:space="preserve">        </t>
    </r>
    <r>
      <rPr>
        <sz val="15"/>
        <color indexed="8"/>
        <rFont val="宋体"/>
        <family val="3"/>
        <charset val="134"/>
      </rPr>
      <t>根据《政府制定价格成本监审办法》（国家发展和改革委员会第</t>
    </r>
    <r>
      <rPr>
        <sz val="15"/>
        <color indexed="8"/>
        <rFont val="Times New Roman"/>
        <family val="1"/>
      </rPr>
      <t>8</t>
    </r>
    <r>
      <rPr>
        <sz val="15"/>
        <color indexed="8"/>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</si>
  <si>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</si>
  <si>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</si>
  <si>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indexed="8"/>
        <rFont val="Times New Roman"/>
        <family val="1"/>
      </rPr>
      <t xml:space="preserve">                                                    </t>
    </r>
    <r>
      <rPr>
        <sz val="15"/>
        <color indexed="8"/>
        <rFont val="宋体"/>
        <family val="3"/>
        <charset val="134"/>
      </rPr>
      <t>财务负责人员（签字）：</t>
    </r>
  </si>
  <si>
    <t xml:space="preserve">                              法人代表（签字）：</t>
  </si>
  <si>
    <r>
      <rPr>
        <sz val="15"/>
        <color indexed="8"/>
        <rFont val="Times New Roman"/>
        <family val="1"/>
      </rPr>
      <t xml:space="preserve">                                   </t>
    </r>
    <r>
      <rPr>
        <sz val="15"/>
        <color indexed="8"/>
        <rFont val="宋体"/>
        <family val="3"/>
        <charset val="134"/>
      </rPr>
      <t>年</t>
    </r>
    <r>
      <rPr>
        <sz val="15"/>
        <color indexed="8"/>
        <rFont val="Times New Roman"/>
        <family val="1"/>
      </rPr>
      <t xml:space="preserve">     </t>
    </r>
    <r>
      <rPr>
        <sz val="15"/>
        <color indexed="8"/>
        <rFont val="宋体"/>
        <family val="3"/>
        <charset val="134"/>
      </rPr>
      <t>月</t>
    </r>
    <r>
      <rPr>
        <sz val="16"/>
        <color indexed="8"/>
        <rFont val="Times New Roman"/>
        <family val="1"/>
      </rPr>
      <t xml:space="preserve">     </t>
    </r>
    <r>
      <rPr>
        <sz val="16"/>
        <color indexed="8"/>
        <rFont val="宋体"/>
        <family val="3"/>
        <charset val="134"/>
      </rPr>
      <t>日</t>
    </r>
  </si>
  <si>
    <t>祁阳市育英学校</t>
    <phoneticPr fontId="28" type="noConversion"/>
  </si>
  <si>
    <t>刘嘉</t>
    <phoneticPr fontId="28" type="noConversion"/>
  </si>
  <si>
    <t>郑宝林</t>
    <phoneticPr fontId="28" type="noConversion"/>
  </si>
  <si>
    <t>祁阳市白水镇沿江路9号</t>
    <phoneticPr fontId="28" type="noConversion"/>
  </si>
  <si>
    <r>
      <t>2019</t>
    </r>
    <r>
      <rPr>
        <b/>
        <sz val="12"/>
        <color indexed="8"/>
        <rFont val="宋体"/>
        <family val="3"/>
        <charset val="134"/>
      </rPr>
      <t>年</t>
    </r>
    <phoneticPr fontId="28" type="noConversion"/>
  </si>
  <si>
    <r>
      <t>2020</t>
    </r>
    <r>
      <rPr>
        <b/>
        <sz val="12"/>
        <rFont val="宋体"/>
        <family val="3"/>
        <charset val="134"/>
      </rPr>
      <t>年</t>
    </r>
    <phoneticPr fontId="28" type="noConversion"/>
  </si>
  <si>
    <r>
      <t>2021</t>
    </r>
    <r>
      <rPr>
        <b/>
        <sz val="12"/>
        <rFont val="宋体"/>
        <family val="3"/>
        <charset val="134"/>
      </rPr>
      <t>年</t>
    </r>
    <phoneticPr fontId="28" type="noConversion"/>
  </si>
  <si>
    <t>2019年</t>
    <phoneticPr fontId="28" type="noConversion"/>
  </si>
  <si>
    <t>2020年</t>
    <phoneticPr fontId="28" type="noConversion"/>
  </si>
  <si>
    <t>2021年</t>
    <phoneticPr fontId="28" type="noConversion"/>
  </si>
  <si>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phoneticPr fontId="28" type="noConversion"/>
  </si>
  <si>
    <r>
      <t xml:space="preserve">    </t>
    </r>
    <r>
      <rPr>
        <sz val="12"/>
        <rFont val="宋体"/>
        <family val="3"/>
        <charset val="134"/>
      </rPr>
      <t>三年小学生均教育培养成本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28" type="noConversion"/>
  </si>
  <si>
    <t xml:space="preserve">三年初中生均教育培养成本(元／生·年) </t>
    <phoneticPr fontId="28" type="noConversion"/>
  </si>
  <si>
    <t>祁阳市育英学校基本情况表</t>
    <phoneticPr fontId="28" type="noConversion"/>
  </si>
  <si>
    <t>祁阳市育英学校收入情况表</t>
    <phoneticPr fontId="28" type="noConversion"/>
  </si>
  <si>
    <t>祁阳市育英学校教育成本归集表</t>
    <phoneticPr fontId="28" type="noConversion"/>
  </si>
  <si>
    <t>祁阳市育英学校教育培养成本核定表</t>
    <phoneticPr fontId="28" type="noConversion"/>
  </si>
  <si>
    <t>祁阳市育英学校学生人数核定表</t>
    <phoneticPr fontId="28" type="noConversion"/>
  </si>
  <si>
    <t>祁阳市育英学校2019年教职工人数核定表</t>
    <phoneticPr fontId="28" type="noConversion"/>
  </si>
  <si>
    <t>祁阳市育英学校2020年教职工人数核定表</t>
    <phoneticPr fontId="28" type="noConversion"/>
  </si>
  <si>
    <t>祁阳市育英学校职工薪酬核定表</t>
    <phoneticPr fontId="28" type="noConversion"/>
  </si>
  <si>
    <t>祁阳市育英学校固定资产折旧计算表</t>
    <phoneticPr fontId="28" type="noConversion"/>
  </si>
  <si>
    <r>
      <rPr>
        <sz val="10"/>
        <rFont val="黑体"/>
        <family val="3"/>
        <charset val="134"/>
      </rPr>
      <t>表</t>
    </r>
    <r>
      <rPr>
        <sz val="10"/>
        <rFont val="Times New Roman"/>
        <family val="1"/>
      </rPr>
      <t>3</t>
    </r>
  </si>
  <si>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</si>
  <si>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</si>
  <si>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</si>
  <si>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</si>
  <si>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</si>
  <si>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</si>
  <si>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</si>
  <si>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</si>
  <si>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</si>
  <si>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</si>
  <si>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</si>
  <si>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</si>
  <si>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</si>
  <si>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</si>
  <si>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</si>
  <si>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</si>
  <si>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</si>
  <si>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4.</t>
    </r>
    <r>
      <rPr>
        <sz val="10"/>
        <color indexed="8"/>
        <rFont val="宋体"/>
        <family val="3"/>
        <charset val="134"/>
      </rPr>
      <t>手续费</t>
    </r>
  </si>
  <si>
    <r>
      <t xml:space="preserve">    9.</t>
    </r>
    <r>
      <rPr>
        <sz val="10"/>
        <color indexed="8"/>
        <rFont val="宋体"/>
        <family val="3"/>
        <charset val="134"/>
      </rPr>
      <t>差旅费</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</si>
  <si>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</si>
  <si>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</si>
  <si>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13.</t>
    </r>
    <r>
      <rPr>
        <sz val="10"/>
        <color indexed="8"/>
        <rFont val="宋体"/>
        <family val="3"/>
        <charset val="134"/>
      </rPr>
      <t>会议费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</si>
  <si>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</si>
  <si>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</si>
  <si>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</si>
  <si>
    <r>
      <t xml:space="preserve">    17.</t>
    </r>
    <r>
      <rPr>
        <sz val="10"/>
        <color indexed="8"/>
        <rFont val="宋体"/>
        <family val="3"/>
        <charset val="134"/>
      </rPr>
      <t>劳务费</t>
    </r>
  </si>
  <si>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</si>
  <si>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</si>
  <si>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</si>
  <si>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</si>
  <si>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</si>
  <si>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</si>
  <si>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rPr>
        <b/>
        <sz val="10"/>
        <color indexed="8"/>
        <rFont val="宋体"/>
        <family val="3"/>
        <charset val="134"/>
      </rPr>
      <t>三、对个人和家庭的补助</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</si>
  <si>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</si>
  <si>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</si>
  <si>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</si>
  <si>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</si>
  <si>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</si>
  <si>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</si>
  <si>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</si>
  <si>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</si>
  <si>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</si>
  <si>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</si>
  <si>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</si>
  <si>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</si>
  <si>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</si>
  <si>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</si>
  <si>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</si>
  <si>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</si>
  <si>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t>
    </r>
  </si>
  <si>
    <r>
      <rPr>
        <b/>
        <sz val="10"/>
        <rFont val="宋体"/>
        <family val="3"/>
        <charset val="134"/>
      </rPr>
      <t>七、学校总支出</t>
    </r>
  </si>
  <si>
    <r>
      <t xml:space="preserve">    2.</t>
    </r>
    <r>
      <rPr>
        <sz val="10"/>
        <color indexed="8"/>
        <rFont val="宋体"/>
        <family val="3"/>
        <charset val="134"/>
      </rPr>
      <t>书籍及印刷费</t>
    </r>
    <phoneticPr fontId="28" type="noConversion"/>
  </si>
  <si>
    <r>
      <t xml:space="preserve">    3.</t>
    </r>
    <r>
      <rPr>
        <sz val="10"/>
        <color indexed="8"/>
        <rFont val="宋体"/>
        <family val="3"/>
        <charset val="134"/>
      </rPr>
      <t>伙食费</t>
    </r>
    <phoneticPr fontId="28" type="noConversion"/>
  </si>
  <si>
    <r>
      <t xml:space="preserve">    5.</t>
    </r>
    <r>
      <rPr>
        <sz val="10"/>
        <color indexed="8"/>
        <rFont val="宋体"/>
        <family val="3"/>
        <charset val="134"/>
      </rPr>
      <t>水电费</t>
    </r>
    <phoneticPr fontId="28" type="noConversion"/>
  </si>
  <si>
    <r>
      <t xml:space="preserve">    6.</t>
    </r>
    <r>
      <rPr>
        <sz val="10"/>
        <color indexed="8"/>
        <rFont val="宋体"/>
        <family val="3"/>
        <charset val="134"/>
      </rPr>
      <t>奖学金</t>
    </r>
    <phoneticPr fontId="28" type="noConversion"/>
  </si>
  <si>
    <r>
      <t xml:space="preserve">    7.</t>
    </r>
    <r>
      <rPr>
        <sz val="10"/>
        <color indexed="8"/>
        <rFont val="宋体"/>
        <family val="3"/>
        <charset val="134"/>
      </rPr>
      <t>校服费</t>
    </r>
    <phoneticPr fontId="28" type="noConversion"/>
  </si>
  <si>
    <r>
      <t xml:space="preserve">    8.</t>
    </r>
    <r>
      <rPr>
        <sz val="10"/>
        <color indexed="8"/>
        <rFont val="宋体"/>
        <family val="3"/>
        <charset val="134"/>
      </rPr>
      <t>招生广告费</t>
    </r>
    <phoneticPr fontId="28" type="noConversion"/>
  </si>
  <si>
    <r>
      <t xml:space="preserve">    10.</t>
    </r>
    <r>
      <rPr>
        <sz val="10"/>
        <color indexed="8"/>
        <rFont val="宋体"/>
        <family val="3"/>
        <charset val="134"/>
      </rPr>
      <t>保险费</t>
    </r>
    <phoneticPr fontId="28" type="noConversion"/>
  </si>
  <si>
    <r>
      <t xml:space="preserve">    18.</t>
    </r>
    <r>
      <rPr>
        <sz val="10"/>
        <color indexed="8"/>
        <rFont val="宋体"/>
        <family val="3"/>
        <charset val="134"/>
      </rPr>
      <t>教学设备费</t>
    </r>
    <phoneticPr fontId="28" type="noConversion"/>
  </si>
  <si>
    <t>祁阳市育英学校2021年教职工人数核定表</t>
    <phoneticPr fontId="28" type="noConversion"/>
  </si>
</sst>
</file>

<file path=xl/styles.xml><?xml version="1.0" encoding="utf-8"?>
<styleSheet xmlns="http://schemas.openxmlformats.org/spreadsheetml/2006/main">
  <numFmts count="6">
    <numFmt numFmtId="43" formatCode="_ * #,##0.00_ ;_ * \-#,##0.00_ ;_ * &quot;-&quot;??_ ;_ @_ "/>
    <numFmt numFmtId="176" formatCode="#,##0.00_ "/>
    <numFmt numFmtId="177" formatCode="0_ "/>
    <numFmt numFmtId="178" formatCode="#,##0.00_);[Red]\(#,##0.00\)"/>
    <numFmt numFmtId="179" formatCode="0.00;[Red]0.00"/>
    <numFmt numFmtId="180" formatCode="0.00_);[Red]\(0.00\)"/>
  </numFmts>
  <fonts count="40">
    <font>
      <sz val="11"/>
      <color theme="1"/>
      <name val="宋体"/>
      <charset val="134"/>
      <scheme val="minor"/>
    </font>
    <font>
      <b/>
      <sz val="26"/>
      <color indexed="8"/>
      <name val="方正黑体_GBK"/>
      <charset val="134"/>
    </font>
    <font>
      <sz val="15"/>
      <color indexed="8"/>
      <name val="宋体"/>
      <family val="3"/>
      <charset val="134"/>
    </font>
    <font>
      <sz val="15"/>
      <color indexed="8"/>
      <name val="Calibri"/>
      <family val="2"/>
    </font>
    <font>
      <sz val="15"/>
      <color indexed="8"/>
      <name val="Times New Roman"/>
      <family val="1"/>
    </font>
    <font>
      <b/>
      <sz val="12"/>
      <color indexed="8"/>
      <name val="Times New Roman"/>
      <family val="1"/>
    </font>
    <font>
      <b/>
      <sz val="12"/>
      <name val="Times New Roman"/>
      <family val="1"/>
    </font>
    <font>
      <sz val="12"/>
      <name val="Times New Roman"/>
      <family val="1"/>
    </font>
    <font>
      <sz val="12"/>
      <color indexed="8"/>
      <name val="Times New Roman"/>
      <family val="1"/>
    </font>
    <font>
      <b/>
      <sz val="20"/>
      <name val="方正小标宋简体"/>
      <family val="4"/>
      <charset val="134"/>
    </font>
    <font>
      <sz val="12"/>
      <name val="宋体"/>
      <family val="3"/>
      <charset val="134"/>
    </font>
    <font>
      <b/>
      <sz val="12"/>
      <color indexed="8"/>
      <name val="Times New Roman"/>
      <family val="1"/>
    </font>
    <font>
      <b/>
      <sz val="12"/>
      <name val="宋体"/>
      <family val="3"/>
      <charset val="134"/>
    </font>
    <font>
      <b/>
      <sz val="11"/>
      <color indexed="8"/>
      <name val="宋体"/>
      <family val="3"/>
      <charset val="134"/>
    </font>
    <font>
      <sz val="12"/>
      <color indexed="8"/>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indexed="8"/>
      <name val="宋体"/>
      <family val="3"/>
      <charset val="134"/>
    </font>
    <font>
      <sz val="16"/>
      <color indexed="8"/>
      <name val="方正楷体简体"/>
      <charset val="134"/>
    </font>
    <font>
      <sz val="12"/>
      <name val="Calibri"/>
      <family val="2"/>
    </font>
    <font>
      <sz val="16"/>
      <color indexed="8"/>
      <name val="Times New Roman"/>
      <family val="1"/>
    </font>
    <font>
      <sz val="16"/>
      <color indexed="8"/>
      <name val="宋体"/>
      <family val="3"/>
      <charset val="134"/>
    </font>
    <font>
      <b/>
      <sz val="12"/>
      <color indexed="8"/>
      <name val="宋体"/>
      <family val="3"/>
      <charset val="134"/>
    </font>
    <font>
      <sz val="16"/>
      <name val="宋体"/>
      <family val="3"/>
      <charset val="134"/>
    </font>
    <font>
      <sz val="9"/>
      <name val="宋体"/>
      <family val="3"/>
      <charset val="134"/>
    </font>
    <font>
      <sz val="10"/>
      <name val="黑体"/>
      <family val="3"/>
      <charset val="134"/>
    </font>
    <font>
      <sz val="10"/>
      <name val="宋体"/>
      <family val="3"/>
      <charset val="134"/>
    </font>
    <font>
      <sz val="10"/>
      <color theme="1"/>
      <name val="宋体"/>
      <family val="3"/>
      <charset val="134"/>
      <scheme val="minor"/>
    </font>
    <font>
      <b/>
      <sz val="10"/>
      <name val="宋体"/>
      <family val="3"/>
      <charset val="134"/>
    </font>
    <font>
      <sz val="10"/>
      <color indexed="8"/>
      <name val="Times New Roman"/>
      <family val="1"/>
    </font>
    <font>
      <sz val="10"/>
      <color indexed="8"/>
      <name val="宋体"/>
      <family val="3"/>
      <charset val="134"/>
    </font>
    <font>
      <b/>
      <sz val="10"/>
      <color indexed="8"/>
      <name val="Times New Roman"/>
      <family val="1"/>
    </font>
    <font>
      <b/>
      <sz val="10"/>
      <color indexed="8"/>
      <name val="宋体"/>
      <family val="3"/>
      <charset val="134"/>
    </font>
    <font>
      <b/>
      <sz val="16"/>
      <name val="方正小标宋简体"/>
      <family val="4"/>
      <charset val="134"/>
    </font>
    <font>
      <b/>
      <sz val="18"/>
      <name val="方正小标宋简体"/>
      <family val="4"/>
      <charset val="134"/>
    </font>
    <font>
      <b/>
      <sz val="18"/>
      <color indexed="8"/>
      <name val="方正小标宋简体"/>
      <family val="4"/>
      <charset val="13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indexed="8"/>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15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0" fillId="0" borderId="0" xfId="0" applyAlignment="1">
      <alignment horizontal="center" vertical="center"/>
    </xf>
    <xf numFmtId="0" fontId="5"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Fill="1" applyBorder="1" applyAlignment="1" applyProtection="1">
      <alignment vertical="center" wrapText="1"/>
    </xf>
    <xf numFmtId="0" fontId="7" fillId="0" borderId="1" xfId="2" applyFont="1" applyBorder="1" applyAlignment="1">
      <alignment horizontal="center" vertical="center" wrapText="1"/>
    </xf>
    <xf numFmtId="0" fontId="6" fillId="0" borderId="1" xfId="2" applyFont="1" applyFill="1" applyBorder="1" applyAlignment="1" applyProtection="1">
      <alignment horizontal="left" vertical="center" wrapText="1"/>
    </xf>
    <xf numFmtId="9" fontId="7" fillId="0" borderId="1" xfId="2" applyNumberFormat="1" applyFont="1" applyBorder="1" applyAlignment="1">
      <alignment horizontal="center" vertical="center" wrapText="1"/>
    </xf>
    <xf numFmtId="0" fontId="8" fillId="0" borderId="1" xfId="2" applyFont="1" applyBorder="1" applyAlignment="1">
      <alignment horizontal="justify" vertical="center" wrapText="1"/>
    </xf>
    <xf numFmtId="0" fontId="5" fillId="0" borderId="1" xfId="2" applyFont="1" applyBorder="1" applyAlignment="1">
      <alignment horizontal="justify" vertical="center" wrapText="1"/>
    </xf>
    <xf numFmtId="0" fontId="10" fillId="0" borderId="0" xfId="1" applyFont="1" applyFill="1" applyBorder="1" applyAlignment="1"/>
    <xf numFmtId="0" fontId="11" fillId="0" borderId="1" xfId="2" applyFont="1" applyFill="1" applyBorder="1" applyAlignment="1">
      <alignment horizontal="center" vertical="center"/>
    </xf>
    <xf numFmtId="43" fontId="11" fillId="0" borderId="1" xfId="3" applyNumberFormat="1" applyFont="1" applyFill="1" applyBorder="1" applyAlignment="1">
      <alignment horizontal="center" vertical="center"/>
    </xf>
    <xf numFmtId="43" fontId="6" fillId="0" borderId="1" xfId="3" applyNumberFormat="1" applyFont="1" applyFill="1" applyBorder="1" applyAlignment="1">
      <alignment horizontal="center" vertical="center"/>
    </xf>
    <xf numFmtId="43" fontId="12" fillId="0" borderId="1" xfId="3" applyNumberFormat="1" applyFont="1" applyFill="1" applyBorder="1" applyAlignment="1">
      <alignment horizontal="center" vertical="center"/>
    </xf>
    <xf numFmtId="0" fontId="13" fillId="0" borderId="1" xfId="0" applyFont="1" applyBorder="1" applyAlignment="1">
      <alignment horizontal="center" vertical="center"/>
    </xf>
    <xf numFmtId="0" fontId="7" fillId="0" borderId="1" xfId="2" applyFont="1" applyFill="1" applyBorder="1" applyAlignment="1">
      <alignment horizontal="left" vertical="center"/>
    </xf>
    <xf numFmtId="176" fontId="7" fillId="0" borderId="1" xfId="2" applyNumberFormat="1" applyFont="1" applyFill="1" applyBorder="1" applyAlignment="1">
      <alignment horizontal="center" vertical="center"/>
    </xf>
    <xf numFmtId="0" fontId="7" fillId="0" borderId="1" xfId="2" applyFont="1" applyBorder="1">
      <alignment vertical="center"/>
    </xf>
    <xf numFmtId="0" fontId="7" fillId="0" borderId="1" xfId="2" applyFont="1" applyFill="1" applyBorder="1" applyAlignment="1">
      <alignment vertical="center"/>
    </xf>
    <xf numFmtId="0" fontId="0" fillId="0" borderId="1" xfId="0" applyBorder="1">
      <alignment vertical="center"/>
    </xf>
    <xf numFmtId="9" fontId="7" fillId="0" borderId="1" xfId="2" applyNumberFormat="1" applyFont="1" applyFill="1" applyBorder="1" applyAlignment="1">
      <alignment vertical="center"/>
    </xf>
    <xf numFmtId="0" fontId="10" fillId="0" borderId="1" xfId="2" applyFont="1" applyFill="1" applyBorder="1" applyAlignment="1">
      <alignment horizontal="left" vertical="center"/>
    </xf>
    <xf numFmtId="10" fontId="7" fillId="0" borderId="1" xfId="2" applyNumberFormat="1" applyFont="1" applyFill="1" applyBorder="1" applyAlignment="1">
      <alignment vertical="center"/>
    </xf>
    <xf numFmtId="176" fontId="0" fillId="0" borderId="1" xfId="0" applyNumberFormat="1" applyBorder="1" applyAlignment="1">
      <alignment horizontal="center" vertical="center"/>
    </xf>
    <xf numFmtId="0" fontId="11" fillId="0"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0" borderId="2" xfId="1" applyFont="1" applyFill="1" applyBorder="1" applyAlignment="1">
      <alignment horizontal="center" vertical="center" wrapText="1"/>
    </xf>
    <xf numFmtId="0" fontId="7" fillId="0" borderId="0" xfId="1" applyFont="1" applyFill="1">
      <alignment vertical="center"/>
    </xf>
    <xf numFmtId="0" fontId="10" fillId="2" borderId="1" xfId="1" applyFont="1" applyFill="1" applyBorder="1" applyAlignment="1" applyProtection="1">
      <alignment horizontal="left" vertical="center"/>
    </xf>
    <xf numFmtId="0" fontId="7" fillId="0" borderId="1" xfId="1" applyFont="1" applyBorder="1" applyAlignment="1">
      <alignment horizontal="center" vertical="center"/>
    </xf>
    <xf numFmtId="177" fontId="7" fillId="0" borderId="1" xfId="1" applyNumberFormat="1" applyFont="1" applyBorder="1" applyAlignment="1">
      <alignment horizontal="center" vertical="center"/>
    </xf>
    <xf numFmtId="177" fontId="7"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7" fillId="2" borderId="1" xfId="1" applyFont="1" applyFill="1" applyBorder="1" applyAlignment="1" applyProtection="1">
      <alignment horizontal="left" vertical="center" indent="2"/>
    </xf>
    <xf numFmtId="176" fontId="8" fillId="2" borderId="1" xfId="1" applyNumberFormat="1" applyFont="1" applyFill="1" applyBorder="1" applyAlignment="1">
      <alignment horizontal="left" vertical="center"/>
    </xf>
    <xf numFmtId="176" fontId="14" fillId="2" borderId="1" xfId="1" applyNumberFormat="1" applyFont="1" applyFill="1" applyBorder="1" applyAlignment="1">
      <alignment horizontal="left"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 xfId="2" applyFont="1" applyFill="1" applyBorder="1" applyAlignment="1" applyProtection="1">
      <alignment horizontal="left" vertical="center" indent="2"/>
    </xf>
    <xf numFmtId="0" fontId="7" fillId="2" borderId="1" xfId="1" applyFont="1" applyFill="1" applyBorder="1">
      <alignment vertical="center"/>
    </xf>
    <xf numFmtId="0" fontId="7" fillId="0" borderId="1" xfId="1" applyFont="1" applyBorder="1">
      <alignment vertical="center"/>
    </xf>
    <xf numFmtId="0" fontId="7" fillId="0" borderId="0" xfId="1" applyFont="1">
      <alignment vertical="center"/>
    </xf>
    <xf numFmtId="0" fontId="6" fillId="0" borderId="1" xfId="1" applyFont="1" applyBorder="1">
      <alignment vertical="center"/>
    </xf>
    <xf numFmtId="0" fontId="15" fillId="0" borderId="0" xfId="1" applyFont="1" applyFill="1" applyAlignment="1" applyProtection="1">
      <alignment vertical="center" wrapText="1"/>
    </xf>
    <xf numFmtId="0" fontId="10" fillId="0" borderId="0" xfId="1">
      <alignment vertical="center"/>
    </xf>
    <xf numFmtId="0" fontId="12" fillId="0" borderId="4"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12" fillId="0" borderId="4"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xf>
    <xf numFmtId="0" fontId="7" fillId="0" borderId="4" xfId="1" applyFont="1" applyFill="1" applyBorder="1" applyAlignment="1" applyProtection="1">
      <alignment vertical="center"/>
    </xf>
    <xf numFmtId="177" fontId="7" fillId="0" borderId="1" xfId="1" applyNumberFormat="1" applyFont="1" applyFill="1" applyBorder="1" applyAlignment="1" applyProtection="1">
      <alignment horizontal="center" vertical="center" wrapText="1"/>
    </xf>
    <xf numFmtId="0" fontId="12" fillId="0" borderId="4" xfId="1" applyFont="1" applyFill="1" applyBorder="1" applyAlignment="1" applyProtection="1">
      <alignment vertical="center"/>
    </xf>
    <xf numFmtId="10" fontId="7" fillId="0" borderId="1" xfId="1" applyNumberFormat="1" applyFont="1" applyFill="1" applyBorder="1" applyAlignment="1" applyProtection="1">
      <alignment horizontal="center" vertical="center" wrapText="1"/>
    </xf>
    <xf numFmtId="0" fontId="10" fillId="0" borderId="4" xfId="1" applyFont="1" applyFill="1" applyBorder="1" applyAlignment="1" applyProtection="1">
      <alignment vertical="center"/>
    </xf>
    <xf numFmtId="176" fontId="7" fillId="0" borderId="1" xfId="1"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right" vertical="center" wrapText="1"/>
    </xf>
    <xf numFmtId="178" fontId="7" fillId="0" borderId="1" xfId="1" applyNumberFormat="1" applyFont="1" applyFill="1" applyBorder="1" applyAlignment="1" applyProtection="1">
      <alignment horizontal="right" vertical="center" wrapText="1"/>
    </xf>
    <xf numFmtId="0" fontId="7" fillId="0" borderId="4" xfId="1" applyFont="1" applyFill="1" applyBorder="1" applyAlignment="1" applyProtection="1">
      <alignment horizontal="left" vertical="center"/>
    </xf>
    <xf numFmtId="176" fontId="7" fillId="0" borderId="1" xfId="1" applyNumberFormat="1" applyFont="1" applyFill="1" applyBorder="1" applyAlignment="1" applyProtection="1">
      <alignment horizontal="right" vertical="center" wrapText="1"/>
    </xf>
    <xf numFmtId="0" fontId="19" fillId="0" borderId="0" xfId="2" applyFont="1" applyFill="1" applyAlignment="1" applyProtection="1">
      <alignment vertical="center" wrapText="1"/>
    </xf>
    <xf numFmtId="0" fontId="10" fillId="0" borderId="0" xfId="2">
      <alignment vertical="center"/>
    </xf>
    <xf numFmtId="0" fontId="20" fillId="0" borderId="5" xfId="2" applyFont="1" applyFill="1" applyBorder="1" applyAlignment="1" applyProtection="1">
      <alignment vertical="center" wrapText="1"/>
    </xf>
    <xf numFmtId="0" fontId="20" fillId="0" borderId="5" xfId="2" applyFont="1" applyFill="1" applyBorder="1" applyAlignment="1" applyProtection="1">
      <alignment horizontal="right" vertical="center" wrapText="1"/>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vertical="center" wrapText="1"/>
    </xf>
    <xf numFmtId="178" fontId="10" fillId="0" borderId="1" xfId="2" applyNumberFormat="1" applyFont="1" applyFill="1" applyBorder="1" applyAlignment="1" applyProtection="1">
      <alignment horizontal="right" vertical="center" wrapText="1"/>
    </xf>
    <xf numFmtId="0" fontId="10" fillId="0" borderId="1" xfId="2" applyFont="1" applyFill="1" applyBorder="1" applyAlignment="1" applyProtection="1">
      <alignment horizontal="left" vertical="center" wrapText="1"/>
    </xf>
    <xf numFmtId="179" fontId="0" fillId="0" borderId="1" xfId="0" applyNumberFormat="1" applyBorder="1">
      <alignment vertical="center"/>
    </xf>
    <xf numFmtId="178" fontId="10" fillId="0" borderId="1" xfId="2" applyNumberFormat="1" applyFont="1" applyFill="1" applyBorder="1" applyAlignment="1" applyProtection="1">
      <alignment vertical="center" wrapText="1"/>
    </xf>
    <xf numFmtId="0" fontId="21" fillId="0" borderId="1" xfId="2" applyFont="1" applyFill="1" applyBorder="1" applyAlignment="1" applyProtection="1">
      <alignment horizontal="left" vertical="center" wrapText="1"/>
    </xf>
    <xf numFmtId="0" fontId="10" fillId="0" borderId="1" xfId="2" applyFont="1" applyFill="1" applyBorder="1" applyAlignment="1" applyProtection="1">
      <alignment vertical="center"/>
    </xf>
    <xf numFmtId="178" fontId="10" fillId="0" borderId="1" xfId="2" applyNumberFormat="1" applyFont="1" applyFill="1" applyBorder="1" applyAlignment="1" applyProtection="1">
      <alignment vertical="center"/>
    </xf>
    <xf numFmtId="0" fontId="12" fillId="0" borderId="1" xfId="2" applyFont="1" applyFill="1" applyBorder="1" applyAlignment="1" applyProtection="1">
      <alignment vertical="center"/>
    </xf>
    <xf numFmtId="0" fontId="10" fillId="0" borderId="1" xfId="2" applyFont="1" applyFill="1" applyBorder="1" applyAlignment="1" applyProtection="1">
      <alignment horizontal="right" vertical="center" wrapText="1"/>
    </xf>
    <xf numFmtId="0" fontId="10" fillId="0" borderId="1" xfId="2" applyFont="1" applyFill="1" applyBorder="1" applyAlignment="1" applyProtection="1">
      <alignment horizontal="left" vertical="center" indent="1"/>
    </xf>
    <xf numFmtId="0" fontId="15" fillId="0" borderId="0" xfId="2" applyFont="1">
      <alignment vertical="center"/>
    </xf>
    <xf numFmtId="0" fontId="18"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Border="1" applyAlignment="1">
      <alignment horizontal="center" vertical="center"/>
    </xf>
    <xf numFmtId="0" fontId="18" fillId="0" borderId="1" xfId="2" applyFont="1" applyFill="1" applyBorder="1" applyAlignment="1">
      <alignment horizontal="left" vertical="center" wrapText="1"/>
    </xf>
    <xf numFmtId="0" fontId="7" fillId="0" borderId="1" xfId="2" applyFont="1" applyBorder="1" applyAlignment="1">
      <alignment horizontal="center" vertical="center"/>
    </xf>
    <xf numFmtId="0" fontId="17" fillId="0" borderId="1" xfId="2" applyFont="1" applyFill="1" applyBorder="1" applyAlignment="1">
      <alignment horizontal="left" vertical="center" wrapText="1"/>
    </xf>
    <xf numFmtId="0" fontId="17"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177" fontId="7" fillId="0" borderId="1" xfId="2" applyNumberFormat="1" applyFont="1" applyBorder="1" applyAlignment="1">
      <alignment horizontal="center" vertical="center"/>
    </xf>
    <xf numFmtId="0" fontId="6" fillId="0" borderId="1" xfId="2" applyFont="1" applyBorder="1" applyAlignment="1">
      <alignment horizontal="left" vertical="center"/>
    </xf>
    <xf numFmtId="0" fontId="11" fillId="0" borderId="1" xfId="2" applyFont="1" applyFill="1" applyBorder="1" applyAlignment="1">
      <alignment horizontal="left" vertical="center"/>
    </xf>
    <xf numFmtId="0" fontId="7" fillId="0" borderId="1" xfId="2" applyFont="1" applyFill="1" applyBorder="1" applyAlignment="1" applyProtection="1">
      <alignment horizontal="left" vertical="center" indent="1"/>
    </xf>
    <xf numFmtId="0" fontId="7" fillId="0" borderId="1" xfId="2" applyFont="1" applyFill="1" applyBorder="1" applyAlignment="1" applyProtection="1">
      <alignment horizontal="center" vertical="center"/>
    </xf>
    <xf numFmtId="176" fontId="8" fillId="0" borderId="1" xfId="2" applyNumberFormat="1" applyFont="1" applyFill="1" applyBorder="1" applyAlignment="1">
      <alignment horizontal="left" vertical="center"/>
    </xf>
    <xf numFmtId="176" fontId="8" fillId="0" borderId="1" xfId="2" applyNumberFormat="1" applyFont="1" applyFill="1" applyBorder="1" applyAlignment="1">
      <alignment horizontal="center" vertical="center"/>
    </xf>
    <xf numFmtId="176" fontId="14" fillId="0" borderId="1" xfId="2" applyNumberFormat="1" applyFont="1" applyFill="1" applyBorder="1" applyAlignment="1">
      <alignment horizontal="left" vertical="center"/>
    </xf>
    <xf numFmtId="176" fontId="14" fillId="0" borderId="1" xfId="2" applyNumberFormat="1" applyFont="1" applyFill="1" applyBorder="1" applyAlignment="1">
      <alignment horizontal="center" vertical="center"/>
    </xf>
    <xf numFmtId="49" fontId="8" fillId="0" borderId="1" xfId="2" applyNumberFormat="1" applyFont="1" applyFill="1" applyBorder="1" applyAlignment="1" applyProtection="1">
      <alignment horizontal="left" vertical="center"/>
    </xf>
    <xf numFmtId="49" fontId="8" fillId="0" borderId="1" xfId="2" applyNumberFormat="1" applyFont="1" applyFill="1" applyBorder="1" applyAlignment="1" applyProtection="1">
      <alignment horizontal="center" vertical="center"/>
    </xf>
    <xf numFmtId="0" fontId="15" fillId="0" borderId="0" xfId="1" applyFont="1" applyBorder="1" applyAlignment="1">
      <alignment horizontal="justify" wrapText="1"/>
    </xf>
    <xf numFmtId="0" fontId="10" fillId="0" borderId="6" xfId="1" applyFont="1" applyBorder="1" applyAlignment="1">
      <alignment horizontal="justify" wrapText="1"/>
    </xf>
    <xf numFmtId="0" fontId="23" fillId="0" borderId="6" xfId="1" applyFont="1" applyBorder="1" applyAlignment="1">
      <alignment horizontal="justify" wrapText="1"/>
    </xf>
    <xf numFmtId="31" fontId="23" fillId="0" borderId="7" xfId="1" applyNumberFormat="1" applyFont="1" applyBorder="1" applyAlignment="1">
      <alignment horizontal="justify" wrapText="1"/>
    </xf>
    <xf numFmtId="43" fontId="6" fillId="0" borderId="1" xfId="2" applyNumberFormat="1" applyFont="1" applyFill="1" applyBorder="1" applyAlignment="1" applyProtection="1">
      <alignment horizontal="center" vertical="center" wrapText="1"/>
    </xf>
    <xf numFmtId="43" fontId="7" fillId="0" borderId="1" xfId="2" applyNumberFormat="1" applyFont="1" applyFill="1" applyBorder="1" applyAlignment="1" applyProtection="1">
      <alignment horizontal="center" vertical="center"/>
    </xf>
    <xf numFmtId="43" fontId="7" fillId="0" borderId="1" xfId="2" applyNumberFormat="1" applyFont="1" applyBorder="1" applyAlignment="1">
      <alignment horizontal="center" vertical="center"/>
    </xf>
    <xf numFmtId="43" fontId="0" fillId="0" borderId="1" xfId="0" applyNumberFormat="1" applyBorder="1">
      <alignment vertical="center"/>
    </xf>
    <xf numFmtId="0" fontId="0" fillId="0" borderId="1" xfId="0" applyBorder="1">
      <alignment vertical="center"/>
    </xf>
    <xf numFmtId="177" fontId="0" fillId="0" borderId="1" xfId="0" applyNumberFormat="1" applyBorder="1">
      <alignment vertical="center"/>
    </xf>
    <xf numFmtId="180" fontId="7" fillId="0" borderId="1" xfId="2" applyNumberFormat="1" applyFont="1" applyBorder="1" applyAlignment="1">
      <alignment horizontal="center" vertical="center" wrapText="1"/>
    </xf>
    <xf numFmtId="180" fontId="0" fillId="0" borderId="0" xfId="0" applyNumberFormat="1" applyAlignment="1">
      <alignment horizontal="center" vertical="center"/>
    </xf>
    <xf numFmtId="0" fontId="20" fillId="0" borderId="0" xfId="1" applyFont="1">
      <alignment vertical="center"/>
    </xf>
    <xf numFmtId="0" fontId="30" fillId="0" borderId="0" xfId="1" applyFont="1">
      <alignment vertical="center"/>
    </xf>
    <xf numFmtId="0" fontId="31" fillId="0" borderId="0" xfId="0" applyFont="1">
      <alignment vertical="center"/>
    </xf>
    <xf numFmtId="0" fontId="20" fillId="0" borderId="0" xfId="1" applyFont="1" applyAlignment="1">
      <alignment horizontal="center" vertical="center"/>
    </xf>
    <xf numFmtId="0" fontId="16" fillId="2" borderId="1" xfId="1" applyFont="1" applyFill="1" applyBorder="1" applyAlignment="1" applyProtection="1">
      <alignment horizontal="center" vertical="center"/>
    </xf>
    <xf numFmtId="0" fontId="16" fillId="2" borderId="1" xfId="1" applyFont="1" applyFill="1" applyBorder="1" applyAlignment="1" applyProtection="1">
      <alignment vertical="center"/>
    </xf>
    <xf numFmtId="176" fontId="20" fillId="2" borderId="1" xfId="1" applyNumberFormat="1" applyFont="1" applyFill="1" applyBorder="1">
      <alignment vertical="center"/>
    </xf>
    <xf numFmtId="0" fontId="20" fillId="2" borderId="1" xfId="1" applyFont="1" applyFill="1" applyBorder="1" applyAlignment="1" applyProtection="1">
      <alignment horizontal="left" vertical="center" indent="1"/>
    </xf>
    <xf numFmtId="49" fontId="33" fillId="2" borderId="1" xfId="1" applyNumberFormat="1" applyFont="1" applyFill="1" applyBorder="1" applyAlignment="1" applyProtection="1">
      <alignment horizontal="left" vertical="center"/>
    </xf>
    <xf numFmtId="49" fontId="35" fillId="2" borderId="1" xfId="1" applyNumberFormat="1" applyFont="1" applyFill="1" applyBorder="1" applyAlignment="1" applyProtection="1">
      <alignment horizontal="left" vertical="center"/>
    </xf>
    <xf numFmtId="0" fontId="16" fillId="2" borderId="1" xfId="1" applyFont="1" applyFill="1" applyBorder="1" applyAlignment="1" applyProtection="1">
      <alignment horizontal="left" vertical="center" wrapText="1"/>
    </xf>
    <xf numFmtId="0" fontId="16" fillId="2" borderId="1" xfId="1" applyFont="1" applyFill="1" applyBorder="1">
      <alignment vertical="center"/>
    </xf>
    <xf numFmtId="0" fontId="20" fillId="2" borderId="1" xfId="1" applyFont="1" applyFill="1" applyBorder="1">
      <alignment vertical="center"/>
    </xf>
    <xf numFmtId="0" fontId="9" fillId="0" borderId="0" xfId="1" applyFont="1" applyFill="1" applyAlignment="1" applyProtection="1">
      <alignment horizontal="center" vertical="center"/>
    </xf>
    <xf numFmtId="0" fontId="22" fillId="0" borderId="0" xfId="1" applyFont="1" applyAlignment="1">
      <alignment horizontal="center" vertical="center" wrapText="1"/>
    </xf>
    <xf numFmtId="0" fontId="9" fillId="0" borderId="0" xfId="2" applyFont="1" applyFill="1" applyAlignment="1" applyProtection="1">
      <alignment horizontal="center" vertical="center"/>
    </xf>
    <xf numFmtId="0" fontId="12" fillId="0" borderId="0" xfId="2" applyFont="1" applyFill="1" applyAlignment="1" applyProtection="1">
      <alignment horizontal="left" vertical="center"/>
    </xf>
    <xf numFmtId="0" fontId="6" fillId="0" borderId="0" xfId="2" applyFont="1" applyFill="1" applyAlignment="1" applyProtection="1">
      <alignment horizontal="left" vertical="center"/>
    </xf>
    <xf numFmtId="0" fontId="7" fillId="0" borderId="2" xfId="2" applyFont="1" applyBorder="1" applyAlignment="1">
      <alignment horizontal="left" vertical="center" wrapText="1"/>
    </xf>
    <xf numFmtId="0" fontId="7" fillId="0" borderId="8" xfId="2" applyFont="1" applyBorder="1" applyAlignment="1">
      <alignment horizontal="left" vertical="center" wrapText="1"/>
    </xf>
    <xf numFmtId="0" fontId="7" fillId="0" borderId="3" xfId="2" applyFont="1" applyBorder="1" applyAlignment="1">
      <alignment horizontal="left" vertical="center" wrapText="1"/>
    </xf>
    <xf numFmtId="0" fontId="7" fillId="0" borderId="1" xfId="2" applyFont="1" applyBorder="1" applyAlignment="1">
      <alignment horizontal="center" vertical="center" wrapText="1"/>
    </xf>
    <xf numFmtId="0" fontId="9" fillId="0" borderId="0" xfId="2" applyFont="1" applyFill="1" applyAlignment="1" applyProtection="1">
      <alignment horizontal="center" vertical="center" wrapText="1"/>
    </xf>
    <xf numFmtId="0" fontId="38" fillId="0" borderId="0" xfId="1" applyFont="1" applyAlignment="1">
      <alignment horizontal="center" vertical="center"/>
    </xf>
    <xf numFmtId="0" fontId="9" fillId="0" borderId="0" xfId="1" applyFont="1" applyFill="1" applyAlignment="1" applyProtection="1">
      <alignment horizontal="center" vertical="center" wrapText="1"/>
    </xf>
    <xf numFmtId="0" fontId="16" fillId="0" borderId="5" xfId="1" applyFont="1" applyFill="1" applyBorder="1" applyAlignment="1" applyProtection="1">
      <alignment horizontal="left" vertical="center" wrapText="1"/>
    </xf>
    <xf numFmtId="178" fontId="7" fillId="0" borderId="4" xfId="1" applyNumberFormat="1" applyFont="1" applyFill="1" applyBorder="1" applyAlignment="1" applyProtection="1">
      <alignment horizontal="center" vertical="center" wrapText="1"/>
    </xf>
    <xf numFmtId="178" fontId="7" fillId="0" borderId="9" xfId="1" applyNumberFormat="1" applyFont="1" applyFill="1" applyBorder="1" applyAlignment="1" applyProtection="1">
      <alignment horizontal="center" vertical="center" wrapText="1"/>
    </xf>
    <xf numFmtId="178" fontId="7" fillId="0" borderId="10" xfId="1" applyNumberFormat="1" applyFont="1" applyFill="1" applyBorder="1" applyAlignment="1" applyProtection="1">
      <alignment horizontal="center" vertical="center" wrapText="1"/>
    </xf>
    <xf numFmtId="0" fontId="37" fillId="0" borderId="0" xfId="1" applyFont="1" applyAlignment="1">
      <alignment horizontal="center" vertical="center"/>
    </xf>
    <xf numFmtId="177" fontId="7"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3" xfId="1" applyFont="1" applyFill="1" applyBorder="1" applyAlignment="1">
      <alignment horizontal="center" vertical="center"/>
    </xf>
    <xf numFmtId="0" fontId="38" fillId="0" borderId="0" xfId="1" applyFont="1" applyFill="1" applyBorder="1" applyAlignment="1">
      <alignment horizontal="center" vertical="center"/>
    </xf>
    <xf numFmtId="0" fontId="39" fillId="0" borderId="0" xfId="2"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G12" sqref="G12"/>
    </sheetView>
  </sheetViews>
  <sheetFormatPr defaultColWidth="9" defaultRowHeight="14.4"/>
  <cols>
    <col min="1" max="1" width="27.109375" customWidth="1"/>
    <col min="2" max="2" width="37" customWidth="1"/>
  </cols>
  <sheetData>
    <row r="1" spans="1:2" ht="36" customHeight="1">
      <c r="A1" s="127" t="s">
        <v>0</v>
      </c>
      <c r="B1" s="127"/>
    </row>
    <row r="2" spans="1:2" ht="20.399999999999999">
      <c r="A2" s="128" t="s">
        <v>1</v>
      </c>
      <c r="B2" s="128"/>
    </row>
    <row r="3" spans="1:2" ht="21.6">
      <c r="A3" s="102" t="s">
        <v>2</v>
      </c>
      <c r="B3" s="103" t="s">
        <v>181</v>
      </c>
    </row>
    <row r="4" spans="1:2" ht="20.399999999999999">
      <c r="A4" s="102" t="s">
        <v>3</v>
      </c>
      <c r="B4" s="103" t="s">
        <v>182</v>
      </c>
    </row>
    <row r="5" spans="1:2" ht="20.399999999999999">
      <c r="A5" s="102" t="s">
        <v>4</v>
      </c>
      <c r="B5" s="103" t="s">
        <v>183</v>
      </c>
    </row>
    <row r="6" spans="1:2" ht="21.6">
      <c r="A6" s="102" t="s">
        <v>5</v>
      </c>
      <c r="B6" s="103" t="s">
        <v>182</v>
      </c>
    </row>
    <row r="7" spans="1:2" ht="20.399999999999999">
      <c r="A7" s="102" t="s">
        <v>6</v>
      </c>
      <c r="B7" s="103" t="s">
        <v>184</v>
      </c>
    </row>
    <row r="8" spans="1:2" ht="20.399999999999999">
      <c r="A8" s="102" t="s">
        <v>7</v>
      </c>
      <c r="B8" s="104">
        <v>426191</v>
      </c>
    </row>
    <row r="9" spans="1:2" ht="42" customHeight="1">
      <c r="A9" s="102" t="s">
        <v>8</v>
      </c>
      <c r="B9" s="104">
        <v>18874660609</v>
      </c>
    </row>
    <row r="10" spans="1:2" ht="45.75" customHeight="1">
      <c r="A10" s="102" t="s">
        <v>9</v>
      </c>
      <c r="B10" s="105">
        <v>44756</v>
      </c>
    </row>
  </sheetData>
  <mergeCells count="2">
    <mergeCell ref="A1:B1"/>
    <mergeCell ref="A2:B2"/>
  </mergeCells>
  <phoneticPr fontId="28"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A2" sqref="A2"/>
    </sheetView>
  </sheetViews>
  <sheetFormatPr defaultColWidth="9" defaultRowHeight="14.4"/>
  <cols>
    <col min="1" max="1" width="83.6640625" customWidth="1"/>
  </cols>
  <sheetData>
    <row r="1" spans="1:1" ht="74.25" customHeight="1">
      <c r="A1" s="1" t="s">
        <v>174</v>
      </c>
    </row>
    <row r="2" spans="1:1" ht="58.8">
      <c r="A2" s="2" t="s">
        <v>175</v>
      </c>
    </row>
    <row r="3" spans="1:1" ht="19.2">
      <c r="A3" s="2" t="s">
        <v>176</v>
      </c>
    </row>
    <row r="4" spans="1:1" ht="38.4">
      <c r="A4" s="2" t="s">
        <v>177</v>
      </c>
    </row>
    <row r="5" spans="1:1" ht="19.8">
      <c r="A5" s="3"/>
    </row>
    <row r="9" spans="1:1" ht="19.2">
      <c r="A9" s="4"/>
    </row>
    <row r="10" spans="1:1" ht="19.2">
      <c r="A10" s="4"/>
    </row>
    <row r="11" spans="1:1" ht="36.75" customHeight="1">
      <c r="A11" s="4" t="s">
        <v>178</v>
      </c>
    </row>
    <row r="12" spans="1:1" ht="32.25" customHeight="1">
      <c r="A12" s="2" t="s">
        <v>179</v>
      </c>
    </row>
    <row r="13" spans="1:1" ht="55.5" customHeight="1">
      <c r="A13" s="5" t="s">
        <v>180</v>
      </c>
    </row>
  </sheetData>
  <phoneticPr fontId="28"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5"/>
  <sheetViews>
    <sheetView workbookViewId="0">
      <selection activeCell="F4" sqref="F4"/>
    </sheetView>
  </sheetViews>
  <sheetFormatPr defaultColWidth="9" defaultRowHeight="14.4"/>
  <cols>
    <col min="1" max="1" width="26.44140625" customWidth="1"/>
    <col min="2" max="2" width="17" customWidth="1"/>
    <col min="3" max="3" width="16.77734375" customWidth="1"/>
    <col min="4" max="4" width="17" customWidth="1"/>
    <col min="5" max="5" width="11.109375" customWidth="1"/>
  </cols>
  <sheetData>
    <row r="1" spans="1:5" ht="21">
      <c r="A1" s="81" t="s">
        <v>10</v>
      </c>
      <c r="B1" s="66"/>
      <c r="C1" s="66"/>
    </row>
    <row r="2" spans="1:5" ht="26.4">
      <c r="A2" s="129" t="s">
        <v>194</v>
      </c>
      <c r="B2" s="129"/>
      <c r="C2" s="129"/>
      <c r="D2" s="129"/>
      <c r="E2" s="129"/>
    </row>
    <row r="3" spans="1:5" ht="15.6">
      <c r="A3" s="130" t="s">
        <v>11</v>
      </c>
      <c r="B3" s="131"/>
      <c r="C3" s="131"/>
    </row>
    <row r="4" spans="1:5" ht="19.5" customHeight="1">
      <c r="A4" s="82" t="s">
        <v>12</v>
      </c>
      <c r="B4" s="83" t="s">
        <v>185</v>
      </c>
      <c r="C4" s="84" t="s">
        <v>186</v>
      </c>
      <c r="D4" s="84" t="s">
        <v>187</v>
      </c>
      <c r="E4" s="84" t="s">
        <v>13</v>
      </c>
    </row>
    <row r="5" spans="1:5" ht="19.5" customHeight="1">
      <c r="A5" s="85" t="s">
        <v>14</v>
      </c>
      <c r="B5" s="82"/>
      <c r="C5" s="86"/>
      <c r="D5" s="86"/>
      <c r="E5" s="132" t="s">
        <v>15</v>
      </c>
    </row>
    <row r="6" spans="1:5" ht="19.5" customHeight="1">
      <c r="A6" s="87" t="s">
        <v>16</v>
      </c>
      <c r="B6" s="88">
        <v>8</v>
      </c>
      <c r="C6" s="86">
        <v>8</v>
      </c>
      <c r="D6" s="86">
        <v>7</v>
      </c>
      <c r="E6" s="133"/>
    </row>
    <row r="7" spans="1:5" ht="19.5" customHeight="1">
      <c r="A7" s="87" t="s">
        <v>17</v>
      </c>
      <c r="B7" s="88">
        <v>6</v>
      </c>
      <c r="C7" s="86">
        <v>5</v>
      </c>
      <c r="D7" s="86">
        <v>3</v>
      </c>
      <c r="E7" s="133"/>
    </row>
    <row r="8" spans="1:5" ht="19.5" customHeight="1">
      <c r="A8" s="89" t="s">
        <v>18</v>
      </c>
      <c r="B8" s="90"/>
      <c r="C8" s="86"/>
      <c r="D8" s="86"/>
      <c r="E8" s="133"/>
    </row>
    <row r="9" spans="1:5" ht="19.5" customHeight="1">
      <c r="A9" s="85" t="s">
        <v>19</v>
      </c>
      <c r="B9" s="82"/>
      <c r="C9" s="91"/>
      <c r="D9" s="91"/>
      <c r="E9" s="133"/>
    </row>
    <row r="10" spans="1:5" ht="19.5" customHeight="1">
      <c r="A10" s="87" t="s">
        <v>16</v>
      </c>
      <c r="B10" s="88">
        <v>386</v>
      </c>
      <c r="C10" s="91">
        <v>272</v>
      </c>
      <c r="D10" s="91">
        <v>187</v>
      </c>
      <c r="E10" s="133"/>
    </row>
    <row r="11" spans="1:5" ht="19.5" customHeight="1">
      <c r="A11" s="87" t="s">
        <v>17</v>
      </c>
      <c r="B11" s="88">
        <v>85</v>
      </c>
      <c r="C11" s="91">
        <v>209</v>
      </c>
      <c r="D11" s="91">
        <v>276</v>
      </c>
      <c r="E11" s="133"/>
    </row>
    <row r="12" spans="1:5" ht="19.5" customHeight="1">
      <c r="A12" s="89" t="s">
        <v>20</v>
      </c>
      <c r="B12" s="90"/>
      <c r="C12" s="91"/>
      <c r="D12" s="91"/>
      <c r="E12" s="133"/>
    </row>
    <row r="13" spans="1:5" ht="19.5" customHeight="1">
      <c r="A13" s="92" t="s">
        <v>21</v>
      </c>
      <c r="B13" s="84"/>
      <c r="C13" s="91"/>
      <c r="D13" s="91"/>
      <c r="E13" s="134"/>
    </row>
    <row r="14" spans="1:5" ht="19.5" customHeight="1">
      <c r="A14" s="93" t="s">
        <v>22</v>
      </c>
      <c r="B14" s="16">
        <v>31</v>
      </c>
      <c r="C14" s="86">
        <v>32</v>
      </c>
      <c r="D14" s="86">
        <v>32</v>
      </c>
      <c r="E14" s="135" t="s">
        <v>23</v>
      </c>
    </row>
    <row r="15" spans="1:5" ht="19.5" customHeight="1">
      <c r="A15" s="94" t="s">
        <v>24</v>
      </c>
      <c r="B15" s="95"/>
      <c r="C15" s="86"/>
      <c r="D15" s="86"/>
      <c r="E15" s="135"/>
    </row>
    <row r="16" spans="1:5" ht="19.5" customHeight="1">
      <c r="A16" s="44" t="s">
        <v>25</v>
      </c>
      <c r="B16" s="95">
        <v>22</v>
      </c>
      <c r="C16" s="86">
        <v>23</v>
      </c>
      <c r="D16" s="86">
        <v>23</v>
      </c>
      <c r="E16" s="135"/>
    </row>
    <row r="17" spans="1:5" ht="19.5" customHeight="1">
      <c r="A17" s="96" t="s">
        <v>26</v>
      </c>
      <c r="B17" s="97">
        <v>16</v>
      </c>
      <c r="C17" s="86">
        <v>14</v>
      </c>
      <c r="D17" s="86">
        <v>14</v>
      </c>
      <c r="E17" s="135"/>
    </row>
    <row r="18" spans="1:5" ht="19.5" customHeight="1">
      <c r="A18" s="96" t="s">
        <v>27</v>
      </c>
      <c r="B18" s="97">
        <v>6</v>
      </c>
      <c r="C18" s="86">
        <v>9</v>
      </c>
      <c r="D18" s="86">
        <v>9</v>
      </c>
      <c r="E18" s="135"/>
    </row>
    <row r="19" spans="1:5" ht="19.5" customHeight="1">
      <c r="A19" s="96" t="s">
        <v>28</v>
      </c>
      <c r="B19" s="97"/>
      <c r="C19" s="86"/>
      <c r="D19" s="86"/>
      <c r="E19" s="135"/>
    </row>
    <row r="20" spans="1:5" ht="19.5" customHeight="1">
      <c r="A20" s="98" t="s">
        <v>29</v>
      </c>
      <c r="B20" s="99"/>
      <c r="C20" s="86"/>
      <c r="D20" s="86"/>
      <c r="E20" s="135"/>
    </row>
    <row r="21" spans="1:5" ht="19.5" customHeight="1">
      <c r="A21" s="44" t="s">
        <v>30</v>
      </c>
      <c r="B21" s="95"/>
      <c r="C21" s="86"/>
      <c r="D21" s="86"/>
      <c r="E21" s="135"/>
    </row>
    <row r="22" spans="1:5" ht="19.5" customHeight="1">
      <c r="A22" s="44" t="s">
        <v>31</v>
      </c>
      <c r="B22" s="95">
        <v>4</v>
      </c>
      <c r="C22" s="86">
        <v>4</v>
      </c>
      <c r="D22" s="86">
        <v>4</v>
      </c>
      <c r="E22" s="135"/>
    </row>
    <row r="23" spans="1:5" ht="19.5" customHeight="1">
      <c r="A23" s="44" t="s">
        <v>32</v>
      </c>
      <c r="B23" s="95">
        <v>9</v>
      </c>
      <c r="C23" s="86">
        <v>9</v>
      </c>
      <c r="D23" s="86">
        <v>9</v>
      </c>
      <c r="E23" s="135"/>
    </row>
    <row r="24" spans="1:5" ht="19.5" customHeight="1">
      <c r="A24" s="44" t="s">
        <v>33</v>
      </c>
      <c r="B24" s="95"/>
      <c r="C24" s="86">
        <v>22</v>
      </c>
      <c r="D24" s="86"/>
      <c r="E24" s="135"/>
    </row>
    <row r="25" spans="1:5" ht="19.5" customHeight="1">
      <c r="A25" s="23" t="s">
        <v>34</v>
      </c>
      <c r="B25" s="86"/>
      <c r="C25" s="86"/>
      <c r="D25" s="86"/>
      <c r="E25" s="135"/>
    </row>
    <row r="26" spans="1:5" ht="19.5" customHeight="1">
      <c r="A26" s="23" t="s">
        <v>35</v>
      </c>
      <c r="B26" s="86"/>
      <c r="C26" s="86"/>
      <c r="D26" s="86"/>
      <c r="E26" s="135"/>
    </row>
    <row r="27" spans="1:5" ht="19.5" customHeight="1">
      <c r="A27" s="23" t="s">
        <v>36</v>
      </c>
      <c r="B27" s="86">
        <v>2</v>
      </c>
      <c r="C27" s="86">
        <v>2</v>
      </c>
      <c r="D27" s="86">
        <v>2</v>
      </c>
      <c r="E27" s="135"/>
    </row>
    <row r="28" spans="1:5" ht="19.5" customHeight="1">
      <c r="A28" s="23" t="s">
        <v>37</v>
      </c>
      <c r="B28" s="86"/>
      <c r="C28" s="86"/>
      <c r="D28" s="86"/>
      <c r="E28" s="135"/>
    </row>
    <row r="29" spans="1:5" ht="19.5" customHeight="1">
      <c r="A29" s="23" t="s">
        <v>38</v>
      </c>
      <c r="B29" s="86"/>
      <c r="C29" s="86"/>
      <c r="D29" s="86"/>
      <c r="E29" s="135"/>
    </row>
    <row r="30" spans="1:5" ht="30" customHeight="1">
      <c r="A30" s="9" t="s">
        <v>39</v>
      </c>
      <c r="B30" s="106">
        <f>B31+B32+B33+B34+B35</f>
        <v>4426294</v>
      </c>
      <c r="C30" s="106">
        <f>C31+C32+C33+C34+C35</f>
        <v>4448549</v>
      </c>
      <c r="D30" s="106">
        <f>D31+D32+D33+D34+D35</f>
        <v>4448549</v>
      </c>
      <c r="E30" s="23"/>
    </row>
    <row r="31" spans="1:5" ht="19.5" customHeight="1">
      <c r="A31" s="94" t="s">
        <v>40</v>
      </c>
      <c r="B31" s="107">
        <v>2732032</v>
      </c>
      <c r="C31" s="107">
        <v>2732032</v>
      </c>
      <c r="D31" s="107">
        <v>2732032</v>
      </c>
      <c r="E31" s="23"/>
    </row>
    <row r="32" spans="1:5" ht="19.5" customHeight="1">
      <c r="A32" s="94" t="s">
        <v>41</v>
      </c>
      <c r="B32" s="107"/>
      <c r="C32" s="108"/>
      <c r="D32" s="108"/>
      <c r="E32" s="23"/>
    </row>
    <row r="33" spans="1:5" ht="19.5" customHeight="1">
      <c r="A33" s="94" t="s">
        <v>42</v>
      </c>
      <c r="B33" s="107">
        <v>1166468</v>
      </c>
      <c r="C33" s="108">
        <v>1183768</v>
      </c>
      <c r="D33" s="108">
        <v>1183768</v>
      </c>
      <c r="E33" s="23"/>
    </row>
    <row r="34" spans="1:5" ht="19.5" customHeight="1">
      <c r="A34" s="94" t="s">
        <v>43</v>
      </c>
      <c r="B34" s="107">
        <v>527794</v>
      </c>
      <c r="C34" s="108">
        <v>532749</v>
      </c>
      <c r="D34" s="108">
        <v>532749</v>
      </c>
      <c r="E34" s="23"/>
    </row>
    <row r="35" spans="1:5" ht="19.5" customHeight="1">
      <c r="A35" s="100" t="s">
        <v>44</v>
      </c>
      <c r="B35" s="101"/>
      <c r="C35" s="86"/>
      <c r="D35" s="86"/>
      <c r="E35" s="23"/>
    </row>
  </sheetData>
  <mergeCells count="4">
    <mergeCell ref="A2:E2"/>
    <mergeCell ref="A3:C3"/>
    <mergeCell ref="E5:E13"/>
    <mergeCell ref="E14:E29"/>
  </mergeCells>
  <phoneticPr fontId="2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topLeftCell="A19" workbookViewId="0">
      <selection activeCell="H32" sqref="H32"/>
    </sheetView>
  </sheetViews>
  <sheetFormatPr defaultColWidth="9" defaultRowHeight="14.4"/>
  <cols>
    <col min="1" max="1" width="25.88671875" customWidth="1"/>
    <col min="2" max="4" width="18.88671875" customWidth="1"/>
  </cols>
  <sheetData>
    <row r="1" spans="1:4" ht="21.6">
      <c r="A1" s="65" t="s">
        <v>45</v>
      </c>
      <c r="B1" s="66"/>
    </row>
    <row r="2" spans="1:4" ht="26.4">
      <c r="A2" s="136" t="s">
        <v>195</v>
      </c>
      <c r="B2" s="136"/>
      <c r="C2" s="136"/>
      <c r="D2" s="136"/>
    </row>
    <row r="3" spans="1:4">
      <c r="A3" s="67" t="s">
        <v>46</v>
      </c>
      <c r="B3" s="68"/>
    </row>
    <row r="4" spans="1:4" ht="36" customHeight="1">
      <c r="A4" s="69" t="s">
        <v>47</v>
      </c>
      <c r="B4" s="69" t="s">
        <v>188</v>
      </c>
      <c r="C4" s="69" t="s">
        <v>189</v>
      </c>
      <c r="D4" s="69" t="s">
        <v>190</v>
      </c>
    </row>
    <row r="5" spans="1:4" ht="35.4" customHeight="1">
      <c r="A5" s="70" t="s">
        <v>48</v>
      </c>
      <c r="B5" s="71">
        <v>70000</v>
      </c>
      <c r="C5" s="71">
        <v>100000</v>
      </c>
      <c r="D5" s="71">
        <v>60600</v>
      </c>
    </row>
    <row r="6" spans="1:4" ht="22.5" customHeight="1">
      <c r="A6" s="72" t="s">
        <v>49</v>
      </c>
      <c r="B6" s="71"/>
      <c r="C6" s="71"/>
      <c r="D6" s="71"/>
    </row>
    <row r="7" spans="1:4" ht="22.5" customHeight="1">
      <c r="A7" s="72" t="s">
        <v>50</v>
      </c>
      <c r="B7" s="71"/>
      <c r="C7" s="71"/>
      <c r="D7" s="71"/>
    </row>
    <row r="8" spans="1:4" ht="22.5" customHeight="1">
      <c r="A8" s="72" t="s">
        <v>51</v>
      </c>
      <c r="B8" s="71"/>
      <c r="C8" s="71"/>
      <c r="D8" s="71"/>
    </row>
    <row r="9" spans="1:4" ht="22.5" customHeight="1">
      <c r="A9" s="72" t="s">
        <v>52</v>
      </c>
      <c r="B9" s="71"/>
      <c r="C9" s="71"/>
      <c r="D9" s="71"/>
    </row>
    <row r="10" spans="1:4" ht="34.799999999999997" customHeight="1">
      <c r="A10" s="70" t="s">
        <v>53</v>
      </c>
      <c r="B10" s="71"/>
      <c r="C10" s="71"/>
      <c r="D10" s="71"/>
    </row>
    <row r="11" spans="1:4" ht="22.5" customHeight="1">
      <c r="A11" s="70" t="s">
        <v>54</v>
      </c>
      <c r="B11" s="71">
        <v>2816600</v>
      </c>
      <c r="C11" s="71">
        <v>2722800</v>
      </c>
      <c r="D11" s="71">
        <v>2489750</v>
      </c>
    </row>
    <row r="12" spans="1:4" ht="22.5" customHeight="1">
      <c r="A12" s="72" t="s">
        <v>55</v>
      </c>
      <c r="B12" s="71">
        <v>2816600</v>
      </c>
      <c r="C12" s="71">
        <v>2722800</v>
      </c>
      <c r="D12" s="71">
        <v>2489750</v>
      </c>
    </row>
    <row r="13" spans="1:4" ht="22.5" customHeight="1">
      <c r="A13" s="72" t="s">
        <v>56</v>
      </c>
      <c r="B13" s="71"/>
      <c r="C13" s="71"/>
      <c r="D13" s="73"/>
    </row>
    <row r="14" spans="1:4" ht="22.5" customHeight="1">
      <c r="A14" s="72" t="s">
        <v>57</v>
      </c>
      <c r="B14" s="74">
        <v>1080800</v>
      </c>
      <c r="C14" s="74">
        <v>897600</v>
      </c>
      <c r="D14" s="109">
        <v>523600</v>
      </c>
    </row>
    <row r="15" spans="1:4" ht="22.5" customHeight="1">
      <c r="A15" s="72" t="s">
        <v>58</v>
      </c>
      <c r="B15" s="74">
        <v>272000</v>
      </c>
      <c r="C15" s="74">
        <v>794200</v>
      </c>
      <c r="D15" s="109">
        <v>883200</v>
      </c>
    </row>
    <row r="16" spans="1:4" ht="22.5" customHeight="1">
      <c r="A16" s="72" t="s">
        <v>59</v>
      </c>
      <c r="B16" s="71"/>
      <c r="C16" s="71"/>
      <c r="D16" s="109"/>
    </row>
    <row r="17" spans="1:4" ht="22.5" customHeight="1">
      <c r="A17" s="72" t="s">
        <v>60</v>
      </c>
      <c r="B17" s="71"/>
      <c r="C17" s="71"/>
      <c r="D17" s="109"/>
    </row>
    <row r="18" spans="1:4" ht="22.5" customHeight="1">
      <c r="A18" s="75" t="s">
        <v>61</v>
      </c>
      <c r="B18" s="71">
        <v>282600</v>
      </c>
      <c r="C18" s="71">
        <v>264550</v>
      </c>
      <c r="D18" s="109">
        <v>277800</v>
      </c>
    </row>
    <row r="19" spans="1:4" ht="22.5" customHeight="1">
      <c r="A19" s="72" t="s">
        <v>62</v>
      </c>
      <c r="B19" s="71">
        <v>474700</v>
      </c>
      <c r="C19" s="71">
        <v>141150</v>
      </c>
      <c r="D19" s="71">
        <v>203250</v>
      </c>
    </row>
    <row r="20" spans="1:4" ht="22.5" customHeight="1">
      <c r="A20" s="76" t="s">
        <v>63</v>
      </c>
      <c r="B20" s="77">
        <v>706500</v>
      </c>
      <c r="C20" s="77">
        <v>625300</v>
      </c>
      <c r="D20" s="77">
        <v>601900</v>
      </c>
    </row>
    <row r="21" spans="1:4" ht="22.5" customHeight="1">
      <c r="A21" s="77" t="s">
        <v>64</v>
      </c>
      <c r="B21" s="77"/>
      <c r="C21" s="77"/>
      <c r="D21" s="77"/>
    </row>
    <row r="22" spans="1:4" ht="22.5" customHeight="1">
      <c r="A22" s="78" t="s">
        <v>65</v>
      </c>
      <c r="B22" s="78"/>
      <c r="C22" s="78"/>
      <c r="D22" s="78"/>
    </row>
    <row r="23" spans="1:4" ht="22.5" customHeight="1">
      <c r="A23" s="78" t="s">
        <v>66</v>
      </c>
      <c r="B23" s="79"/>
      <c r="C23" s="79"/>
      <c r="D23" s="79"/>
    </row>
    <row r="24" spans="1:4" ht="22.5" customHeight="1">
      <c r="A24" s="78" t="s">
        <v>67</v>
      </c>
      <c r="B24" s="79"/>
      <c r="C24" s="79"/>
      <c r="D24" s="79"/>
    </row>
    <row r="25" spans="1:4" ht="22.5" customHeight="1">
      <c r="A25" s="80" t="s">
        <v>68</v>
      </c>
      <c r="B25" s="79"/>
      <c r="C25" s="79"/>
      <c r="D25" s="79"/>
    </row>
    <row r="26" spans="1:4" ht="22.5" customHeight="1">
      <c r="A26" s="80" t="s">
        <v>69</v>
      </c>
      <c r="B26" s="79"/>
      <c r="C26" s="79"/>
      <c r="D26" s="79"/>
    </row>
  </sheetData>
  <mergeCells count="1">
    <mergeCell ref="A2:D2"/>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workbookViewId="0">
      <selection activeCell="F12" sqref="F12"/>
    </sheetView>
  </sheetViews>
  <sheetFormatPr defaultColWidth="9" defaultRowHeight="14.4"/>
  <cols>
    <col min="1" max="1" width="19.6640625" customWidth="1"/>
    <col min="2" max="2" width="13.109375" customWidth="1"/>
    <col min="3" max="3" width="14.44140625" customWidth="1"/>
    <col min="4" max="5" width="13.109375" customWidth="1"/>
    <col min="6" max="6" width="14.44140625" customWidth="1"/>
    <col min="7" max="7" width="12.109375" customWidth="1"/>
    <col min="8" max="8" width="13.109375" customWidth="1"/>
    <col min="9" max="9" width="12" customWidth="1"/>
    <col min="10" max="10" width="12.88671875" customWidth="1"/>
    <col min="11" max="14" width="13.33203125" customWidth="1"/>
  </cols>
  <sheetData>
    <row r="1" spans="1:10">
      <c r="A1" s="114" t="s">
        <v>203</v>
      </c>
      <c r="B1" s="115"/>
      <c r="C1" s="115"/>
      <c r="D1" s="115"/>
      <c r="E1" s="116"/>
      <c r="F1" s="116"/>
      <c r="G1" s="116"/>
      <c r="H1" s="116"/>
      <c r="I1" s="116"/>
      <c r="J1" s="116"/>
    </row>
    <row r="2" spans="1:10" ht="24">
      <c r="A2" s="137" t="s">
        <v>196</v>
      </c>
      <c r="B2" s="137"/>
      <c r="C2" s="137"/>
      <c r="D2" s="137"/>
      <c r="E2" s="137"/>
      <c r="F2" s="137"/>
      <c r="G2" s="137"/>
      <c r="H2" s="137"/>
      <c r="I2" s="137"/>
      <c r="J2" s="137"/>
    </row>
    <row r="3" spans="1:10">
      <c r="A3" s="117"/>
      <c r="B3" s="117"/>
      <c r="C3" s="117"/>
      <c r="D3" s="117"/>
      <c r="E3" s="116"/>
      <c r="F3" s="116"/>
      <c r="G3" s="116"/>
      <c r="H3" s="116"/>
      <c r="I3" s="116"/>
      <c r="J3" s="116" t="s">
        <v>70</v>
      </c>
    </row>
    <row r="4" spans="1:10" ht="15.6" customHeight="1">
      <c r="A4" s="118" t="s">
        <v>204</v>
      </c>
      <c r="B4" s="118" t="s">
        <v>205</v>
      </c>
      <c r="C4" s="118" t="s">
        <v>206</v>
      </c>
      <c r="D4" s="118" t="s">
        <v>207</v>
      </c>
      <c r="E4" s="118" t="s">
        <v>208</v>
      </c>
      <c r="F4" s="118" t="s">
        <v>206</v>
      </c>
      <c r="G4" s="118" t="s">
        <v>209</v>
      </c>
      <c r="H4" s="118" t="s">
        <v>210</v>
      </c>
      <c r="I4" s="118" t="s">
        <v>206</v>
      </c>
      <c r="J4" s="118" t="s">
        <v>211</v>
      </c>
    </row>
    <row r="5" spans="1:10">
      <c r="A5" s="119" t="s">
        <v>212</v>
      </c>
      <c r="B5" s="120">
        <v>1377789</v>
      </c>
      <c r="C5" s="120">
        <f>D5-B5</f>
        <v>-144193.64999999991</v>
      </c>
      <c r="D5" s="120">
        <f>D6+D9+D10</f>
        <v>1233595.3500000001</v>
      </c>
      <c r="E5" s="120">
        <v>1109105.5</v>
      </c>
      <c r="F5" s="120">
        <f t="shared" ref="F5:F55" si="0">G5-E5</f>
        <v>117712.62999999989</v>
      </c>
      <c r="G5" s="120">
        <f>G6+G9+G10</f>
        <v>1226818.1299999999</v>
      </c>
      <c r="H5" s="120">
        <v>1080224.82</v>
      </c>
      <c r="I5" s="120">
        <f t="shared" ref="I5:I55" si="1">J5-H5</f>
        <v>163921.00999999978</v>
      </c>
      <c r="J5" s="120">
        <f>J6+J9+J10</f>
        <v>1244145.8299999998</v>
      </c>
    </row>
    <row r="6" spans="1:10">
      <c r="A6" s="121" t="s">
        <v>213</v>
      </c>
      <c r="B6" s="120">
        <v>1054355</v>
      </c>
      <c r="C6" s="120">
        <f t="shared" ref="C6:C55" si="2">D6-B6</f>
        <v>0</v>
      </c>
      <c r="D6" s="120">
        <v>1054355</v>
      </c>
      <c r="E6" s="120">
        <v>1048562.5</v>
      </c>
      <c r="F6" s="120">
        <f t="shared" si="0"/>
        <v>0</v>
      </c>
      <c r="G6" s="120">
        <v>1048562.5</v>
      </c>
      <c r="H6" s="120">
        <v>1063372.5</v>
      </c>
      <c r="I6" s="120">
        <f t="shared" si="1"/>
        <v>0</v>
      </c>
      <c r="J6" s="120">
        <v>1063372.5</v>
      </c>
    </row>
    <row r="7" spans="1:10">
      <c r="A7" s="121" t="s">
        <v>214</v>
      </c>
      <c r="B7" s="120"/>
      <c r="C7" s="120">
        <f t="shared" si="2"/>
        <v>0</v>
      </c>
      <c r="D7" s="120"/>
      <c r="E7" s="120"/>
      <c r="F7" s="120">
        <f t="shared" si="0"/>
        <v>0</v>
      </c>
      <c r="G7" s="120"/>
      <c r="H7" s="120">
        <v>0</v>
      </c>
      <c r="I7" s="120">
        <f t="shared" si="1"/>
        <v>0</v>
      </c>
      <c r="J7" s="120"/>
    </row>
    <row r="8" spans="1:10">
      <c r="A8" s="121" t="s">
        <v>215</v>
      </c>
      <c r="B8" s="120"/>
      <c r="C8" s="120">
        <f t="shared" si="2"/>
        <v>0</v>
      </c>
      <c r="D8" s="120"/>
      <c r="E8" s="120"/>
      <c r="F8" s="120">
        <f t="shared" si="0"/>
        <v>0</v>
      </c>
      <c r="G8" s="120"/>
      <c r="H8" s="120"/>
      <c r="I8" s="120">
        <f t="shared" si="1"/>
        <v>0</v>
      </c>
      <c r="J8" s="120"/>
    </row>
    <row r="9" spans="1:10">
      <c r="A9" s="121" t="s">
        <v>216</v>
      </c>
      <c r="B9" s="120"/>
      <c r="C9" s="120">
        <f t="shared" si="2"/>
        <v>126522.6</v>
      </c>
      <c r="D9" s="120">
        <v>126522.6</v>
      </c>
      <c r="E9" s="120"/>
      <c r="F9" s="120">
        <f t="shared" si="0"/>
        <v>125827.5</v>
      </c>
      <c r="G9" s="120">
        <v>125827.5</v>
      </c>
      <c r="H9" s="120">
        <v>8614.32</v>
      </c>
      <c r="I9" s="120">
        <f t="shared" si="1"/>
        <v>118990.38</v>
      </c>
      <c r="J9" s="120">
        <v>127604.7</v>
      </c>
    </row>
    <row r="10" spans="1:10">
      <c r="A10" s="121" t="s">
        <v>217</v>
      </c>
      <c r="B10" s="120"/>
      <c r="C10" s="120">
        <f t="shared" si="2"/>
        <v>52717.75</v>
      </c>
      <c r="D10" s="120">
        <v>52717.75</v>
      </c>
      <c r="E10" s="120"/>
      <c r="F10" s="120">
        <f t="shared" si="0"/>
        <v>52428.13</v>
      </c>
      <c r="G10" s="120">
        <v>52428.13</v>
      </c>
      <c r="H10" s="120">
        <v>0</v>
      </c>
      <c r="I10" s="120">
        <f t="shared" si="1"/>
        <v>53168.63</v>
      </c>
      <c r="J10" s="120">
        <v>53168.63</v>
      </c>
    </row>
    <row r="11" spans="1:10">
      <c r="A11" s="121" t="s">
        <v>218</v>
      </c>
      <c r="B11" s="120">
        <v>323434</v>
      </c>
      <c r="C11" s="120">
        <f t="shared" si="2"/>
        <v>-323434</v>
      </c>
      <c r="D11" s="120"/>
      <c r="E11" s="120">
        <v>60543</v>
      </c>
      <c r="F11" s="120">
        <f t="shared" si="0"/>
        <v>-60543</v>
      </c>
      <c r="G11" s="120"/>
      <c r="H11" s="120">
        <v>8238</v>
      </c>
      <c r="I11" s="120">
        <f t="shared" si="1"/>
        <v>-8238</v>
      </c>
      <c r="J11" s="120"/>
    </row>
    <row r="12" spans="1:10">
      <c r="A12" s="119" t="s">
        <v>219</v>
      </c>
      <c r="B12" s="120">
        <v>1502552.48</v>
      </c>
      <c r="C12" s="120">
        <f t="shared" si="2"/>
        <v>-1045072.81</v>
      </c>
      <c r="D12" s="120">
        <f>SUM(D13:D36)</f>
        <v>457479.66999999993</v>
      </c>
      <c r="E12" s="120">
        <v>1592283.67</v>
      </c>
      <c r="F12" s="120">
        <f t="shared" si="0"/>
        <v>-1042650.09</v>
      </c>
      <c r="G12" s="120">
        <f>SUM(G13:G36)</f>
        <v>549633.57999999996</v>
      </c>
      <c r="H12" s="120">
        <v>1227828.33</v>
      </c>
      <c r="I12" s="120">
        <f t="shared" si="1"/>
        <v>-601660.12000000011</v>
      </c>
      <c r="J12" s="120">
        <f>SUM(J13:J36)</f>
        <v>626168.21</v>
      </c>
    </row>
    <row r="13" spans="1:10">
      <c r="A13" s="122" t="s">
        <v>220</v>
      </c>
      <c r="B13" s="120">
        <v>36028.6</v>
      </c>
      <c r="C13" s="120">
        <f t="shared" si="2"/>
        <v>0</v>
      </c>
      <c r="D13" s="120">
        <v>36028.6</v>
      </c>
      <c r="E13" s="120">
        <v>36028.6</v>
      </c>
      <c r="F13" s="120">
        <f t="shared" si="0"/>
        <v>0</v>
      </c>
      <c r="G13" s="120">
        <v>36028.6</v>
      </c>
      <c r="H13" s="120">
        <v>18786</v>
      </c>
      <c r="I13" s="120">
        <f t="shared" si="1"/>
        <v>0</v>
      </c>
      <c r="J13" s="120">
        <v>18786</v>
      </c>
    </row>
    <row r="14" spans="1:10">
      <c r="A14" s="122" t="s">
        <v>255</v>
      </c>
      <c r="B14" s="120"/>
      <c r="C14" s="120">
        <f t="shared" si="2"/>
        <v>0</v>
      </c>
      <c r="D14" s="120"/>
      <c r="E14" s="120">
        <v>56776.77</v>
      </c>
      <c r="F14" s="120">
        <f t="shared" si="0"/>
        <v>0</v>
      </c>
      <c r="G14" s="120">
        <v>56776.77</v>
      </c>
      <c r="H14" s="120">
        <v>6860.48</v>
      </c>
      <c r="I14" s="120">
        <f t="shared" si="1"/>
        <v>0</v>
      </c>
      <c r="J14" s="120">
        <v>6860.48</v>
      </c>
    </row>
    <row r="15" spans="1:10">
      <c r="A15" s="122" t="s">
        <v>256</v>
      </c>
      <c r="B15" s="120">
        <v>538674.9</v>
      </c>
      <c r="C15" s="120">
        <f t="shared" si="2"/>
        <v>-538674.9</v>
      </c>
      <c r="D15" s="120"/>
      <c r="E15" s="120">
        <v>257401</v>
      </c>
      <c r="F15" s="120">
        <f t="shared" si="0"/>
        <v>-257401</v>
      </c>
      <c r="G15" s="120"/>
      <c r="H15" s="120">
        <v>583945.19999999995</v>
      </c>
      <c r="I15" s="120">
        <f t="shared" si="1"/>
        <v>-583945.19999999995</v>
      </c>
      <c r="J15" s="120"/>
    </row>
    <row r="16" spans="1:10">
      <c r="A16" s="122" t="s">
        <v>221</v>
      </c>
      <c r="B16" s="120"/>
      <c r="C16" s="120">
        <f t="shared" si="2"/>
        <v>0</v>
      </c>
      <c r="D16" s="120"/>
      <c r="E16" s="120"/>
      <c r="F16" s="120">
        <f t="shared" si="0"/>
        <v>0</v>
      </c>
      <c r="G16" s="120"/>
      <c r="H16" s="120">
        <v>0</v>
      </c>
      <c r="I16" s="120">
        <f t="shared" si="1"/>
        <v>0</v>
      </c>
      <c r="J16" s="120"/>
    </row>
    <row r="17" spans="1:10">
      <c r="A17" s="122" t="s">
        <v>257</v>
      </c>
      <c r="B17" s="120">
        <v>96402.51</v>
      </c>
      <c r="C17" s="120">
        <f t="shared" si="2"/>
        <v>0</v>
      </c>
      <c r="D17" s="120">
        <v>96402.51</v>
      </c>
      <c r="E17" s="120">
        <v>55485</v>
      </c>
      <c r="F17" s="120">
        <f t="shared" si="0"/>
        <v>0</v>
      </c>
      <c r="G17" s="120">
        <v>55485</v>
      </c>
      <c r="H17" s="120">
        <v>119805.55</v>
      </c>
      <c r="I17" s="120">
        <f t="shared" si="1"/>
        <v>0</v>
      </c>
      <c r="J17" s="120">
        <v>119805.55</v>
      </c>
    </row>
    <row r="18" spans="1:10">
      <c r="A18" s="122" t="s">
        <v>258</v>
      </c>
      <c r="B18" s="120"/>
      <c r="C18" s="120">
        <f t="shared" si="2"/>
        <v>0</v>
      </c>
      <c r="D18" s="120"/>
      <c r="E18" s="120"/>
      <c r="F18" s="120">
        <f t="shared" si="0"/>
        <v>0</v>
      </c>
      <c r="G18" s="120"/>
      <c r="H18" s="120">
        <v>84619.63</v>
      </c>
      <c r="I18" s="120">
        <f t="shared" si="1"/>
        <v>-84619.63</v>
      </c>
      <c r="J18" s="120"/>
    </row>
    <row r="19" spans="1:10">
      <c r="A19" s="122" t="s">
        <v>259</v>
      </c>
      <c r="B19" s="120"/>
      <c r="C19" s="120">
        <f t="shared" si="2"/>
        <v>0</v>
      </c>
      <c r="D19" s="120"/>
      <c r="E19" s="120">
        <v>102240</v>
      </c>
      <c r="F19" s="120">
        <f t="shared" si="0"/>
        <v>-102240</v>
      </c>
      <c r="G19" s="120"/>
      <c r="H19" s="120">
        <v>60645</v>
      </c>
      <c r="I19" s="120">
        <f t="shared" si="1"/>
        <v>-60645</v>
      </c>
      <c r="J19" s="120"/>
    </row>
    <row r="20" spans="1:10">
      <c r="A20" s="122" t="s">
        <v>260</v>
      </c>
      <c r="B20" s="120">
        <v>66602</v>
      </c>
      <c r="C20" s="120">
        <f t="shared" si="2"/>
        <v>-66602</v>
      </c>
      <c r="D20" s="120">
        <v>0</v>
      </c>
      <c r="E20" s="120"/>
      <c r="F20" s="120">
        <f t="shared" si="0"/>
        <v>0</v>
      </c>
      <c r="G20" s="120"/>
      <c r="H20" s="120"/>
      <c r="I20" s="120">
        <f t="shared" si="1"/>
        <v>0</v>
      </c>
      <c r="J20" s="120"/>
    </row>
    <row r="21" spans="1:10">
      <c r="A21" s="122" t="s">
        <v>222</v>
      </c>
      <c r="B21" s="120"/>
      <c r="C21" s="120">
        <f t="shared" si="2"/>
        <v>0</v>
      </c>
      <c r="D21" s="120"/>
      <c r="E21" s="120"/>
      <c r="F21" s="120">
        <f t="shared" si="0"/>
        <v>0</v>
      </c>
      <c r="G21" s="120"/>
      <c r="H21" s="120"/>
      <c r="I21" s="120">
        <f t="shared" si="1"/>
        <v>0</v>
      </c>
      <c r="J21" s="120"/>
    </row>
    <row r="22" spans="1:10">
      <c r="A22" s="122" t="s">
        <v>261</v>
      </c>
      <c r="B22" s="120">
        <v>19346</v>
      </c>
      <c r="C22" s="120">
        <f t="shared" si="2"/>
        <v>0</v>
      </c>
      <c r="D22" s="120">
        <v>19346</v>
      </c>
      <c r="E22" s="120">
        <v>13145</v>
      </c>
      <c r="F22" s="120">
        <f t="shared" si="0"/>
        <v>0</v>
      </c>
      <c r="G22" s="120">
        <v>13145</v>
      </c>
      <c r="H22" s="120">
        <v>25546</v>
      </c>
      <c r="I22" s="120">
        <f t="shared" si="1"/>
        <v>0</v>
      </c>
      <c r="J22" s="120">
        <v>25546</v>
      </c>
    </row>
    <row r="23" spans="1:10">
      <c r="A23" s="122" t="s">
        <v>223</v>
      </c>
      <c r="B23" s="120"/>
      <c r="C23" s="120">
        <f t="shared" si="2"/>
        <v>0</v>
      </c>
      <c r="D23" s="120"/>
      <c r="E23" s="120">
        <v>40434</v>
      </c>
      <c r="F23" s="120">
        <f t="shared" si="0"/>
        <v>0</v>
      </c>
      <c r="G23" s="120">
        <v>40434</v>
      </c>
      <c r="H23" s="120">
        <v>55565</v>
      </c>
      <c r="I23" s="120">
        <f t="shared" si="1"/>
        <v>0</v>
      </c>
      <c r="J23" s="120">
        <v>55565</v>
      </c>
    </row>
    <row r="24" spans="1:10">
      <c r="A24" s="122" t="s">
        <v>224</v>
      </c>
      <c r="B24" s="120">
        <v>76333.3</v>
      </c>
      <c r="C24" s="120">
        <f t="shared" si="2"/>
        <v>0</v>
      </c>
      <c r="D24" s="120">
        <v>76333.3</v>
      </c>
      <c r="E24" s="120">
        <v>395917.5</v>
      </c>
      <c r="F24" s="120">
        <f t="shared" si="0"/>
        <v>-300000</v>
      </c>
      <c r="G24" s="120">
        <f>7350*4+51450+15067.5</f>
        <v>95917.5</v>
      </c>
      <c r="H24" s="120">
        <v>84892.5</v>
      </c>
      <c r="I24" s="120">
        <f t="shared" si="1"/>
        <v>0</v>
      </c>
      <c r="J24" s="120">
        <v>84892.5</v>
      </c>
    </row>
    <row r="25" spans="1:10">
      <c r="A25" s="122" t="s">
        <v>225</v>
      </c>
      <c r="B25" s="120"/>
      <c r="C25" s="120">
        <f t="shared" si="2"/>
        <v>0</v>
      </c>
      <c r="D25" s="120"/>
      <c r="E25" s="120"/>
      <c r="F25" s="120">
        <f t="shared" si="0"/>
        <v>0</v>
      </c>
      <c r="G25" s="120"/>
      <c r="H25" s="120"/>
      <c r="I25" s="120">
        <f t="shared" si="1"/>
        <v>0</v>
      </c>
      <c r="J25" s="120"/>
    </row>
    <row r="26" spans="1:10">
      <c r="A26" s="122" t="s">
        <v>226</v>
      </c>
      <c r="B26" s="120"/>
      <c r="C26" s="120">
        <f t="shared" si="2"/>
        <v>26358.880000000001</v>
      </c>
      <c r="D26" s="120">
        <v>26358.880000000001</v>
      </c>
      <c r="E26" s="120"/>
      <c r="F26" s="120">
        <f t="shared" si="0"/>
        <v>26214.06</v>
      </c>
      <c r="G26" s="120">
        <v>26214.06</v>
      </c>
      <c r="H26" s="120"/>
      <c r="I26" s="120">
        <f t="shared" si="1"/>
        <v>26584.31</v>
      </c>
      <c r="J26" s="120">
        <v>26584.31</v>
      </c>
    </row>
    <row r="27" spans="1:10">
      <c r="A27" s="122" t="s">
        <v>227</v>
      </c>
      <c r="B27" s="120">
        <v>42442</v>
      </c>
      <c r="C27" s="120">
        <f t="shared" si="2"/>
        <v>-28009</v>
      </c>
      <c r="D27" s="120">
        <f>2886600*0.005</f>
        <v>14433</v>
      </c>
      <c r="E27" s="120">
        <v>15372.4</v>
      </c>
      <c r="F27" s="120">
        <f t="shared" si="0"/>
        <v>-1258.3999999999996</v>
      </c>
      <c r="G27" s="120">
        <f>2822800*0.005</f>
        <v>14114</v>
      </c>
      <c r="H27" s="120"/>
      <c r="I27" s="120">
        <f t="shared" si="1"/>
        <v>0</v>
      </c>
      <c r="J27" s="120"/>
    </row>
    <row r="28" spans="1:10">
      <c r="A28" s="122" t="s">
        <v>228</v>
      </c>
      <c r="B28" s="120">
        <v>50919</v>
      </c>
      <c r="C28" s="120">
        <f t="shared" si="2"/>
        <v>0</v>
      </c>
      <c r="D28" s="120">
        <v>50919</v>
      </c>
      <c r="E28" s="120">
        <v>32201</v>
      </c>
      <c r="F28" s="120">
        <f t="shared" si="0"/>
        <v>0</v>
      </c>
      <c r="G28" s="120">
        <v>32201</v>
      </c>
      <c r="H28" s="120">
        <v>43864.1</v>
      </c>
      <c r="I28" s="120">
        <f t="shared" si="1"/>
        <v>0</v>
      </c>
      <c r="J28" s="120">
        <v>43864.1</v>
      </c>
    </row>
    <row r="29" spans="1:10">
      <c r="A29" s="122" t="s">
        <v>229</v>
      </c>
      <c r="B29" s="120"/>
      <c r="C29" s="120">
        <f t="shared" si="2"/>
        <v>0</v>
      </c>
      <c r="D29" s="120"/>
      <c r="E29" s="120"/>
      <c r="F29" s="120">
        <f t="shared" si="0"/>
        <v>0</v>
      </c>
      <c r="G29" s="120"/>
      <c r="H29" s="120"/>
      <c r="I29" s="120">
        <f t="shared" si="1"/>
        <v>0</v>
      </c>
      <c r="J29" s="120"/>
    </row>
    <row r="30" spans="1:10">
      <c r="A30" s="122" t="s">
        <v>262</v>
      </c>
      <c r="B30" s="120"/>
      <c r="C30" s="120">
        <f t="shared" si="2"/>
        <v>0</v>
      </c>
      <c r="D30" s="120"/>
      <c r="E30" s="120">
        <v>265600</v>
      </c>
      <c r="F30" s="120">
        <f t="shared" si="0"/>
        <v>-215136</v>
      </c>
      <c r="G30" s="120">
        <f>E30*0.2*0.95</f>
        <v>50464</v>
      </c>
      <c r="H30" s="120"/>
      <c r="I30" s="120">
        <f t="shared" si="1"/>
        <v>50464</v>
      </c>
      <c r="J30" s="120">
        <f>E30*0.2*0.95</f>
        <v>50464</v>
      </c>
    </row>
    <row r="31" spans="1:10">
      <c r="A31" s="122" t="s">
        <v>230</v>
      </c>
      <c r="B31" s="120"/>
      <c r="C31" s="120">
        <f t="shared" si="2"/>
        <v>21087.1</v>
      </c>
      <c r="D31" s="120">
        <v>21087.1</v>
      </c>
      <c r="E31" s="120"/>
      <c r="F31" s="120">
        <f t="shared" si="0"/>
        <v>20971.25</v>
      </c>
      <c r="G31" s="120">
        <v>20971.25</v>
      </c>
      <c r="H31" s="120"/>
      <c r="I31" s="120">
        <f t="shared" si="1"/>
        <v>21267.45</v>
      </c>
      <c r="J31" s="120">
        <v>21267.45</v>
      </c>
    </row>
    <row r="32" spans="1:10">
      <c r="A32" s="122" t="s">
        <v>231</v>
      </c>
      <c r="B32" s="120"/>
      <c r="C32" s="120">
        <f t="shared" si="2"/>
        <v>0</v>
      </c>
      <c r="D32" s="120"/>
      <c r="E32" s="120"/>
      <c r="F32" s="120">
        <f t="shared" si="0"/>
        <v>0</v>
      </c>
      <c r="G32" s="120"/>
      <c r="H32" s="120"/>
      <c r="I32" s="120">
        <f t="shared" si="1"/>
        <v>0</v>
      </c>
      <c r="J32" s="120"/>
    </row>
    <row r="33" spans="1:10">
      <c r="A33" s="122" t="s">
        <v>232</v>
      </c>
      <c r="B33" s="120"/>
      <c r="C33" s="120">
        <f t="shared" si="2"/>
        <v>0</v>
      </c>
      <c r="D33" s="120"/>
      <c r="E33" s="120"/>
      <c r="F33" s="120">
        <f t="shared" si="0"/>
        <v>0</v>
      </c>
      <c r="G33" s="120"/>
      <c r="H33" s="120">
        <v>64000</v>
      </c>
      <c r="I33" s="120">
        <f t="shared" si="1"/>
        <v>-64000</v>
      </c>
      <c r="J33" s="120">
        <v>0</v>
      </c>
    </row>
    <row r="34" spans="1:10">
      <c r="A34" s="122" t="s">
        <v>233</v>
      </c>
      <c r="B34" s="120"/>
      <c r="C34" s="120">
        <f t="shared" si="2"/>
        <v>0</v>
      </c>
      <c r="D34" s="120"/>
      <c r="E34" s="120"/>
      <c r="F34" s="120">
        <f t="shared" si="0"/>
        <v>0</v>
      </c>
      <c r="G34" s="120"/>
      <c r="H34" s="120"/>
      <c r="I34" s="120">
        <f t="shared" si="1"/>
        <v>0</v>
      </c>
      <c r="J34" s="120"/>
    </row>
    <row r="35" spans="1:10">
      <c r="A35" s="122" t="s">
        <v>234</v>
      </c>
      <c r="B35" s="120"/>
      <c r="C35" s="120">
        <f t="shared" si="2"/>
        <v>0</v>
      </c>
      <c r="D35" s="120"/>
      <c r="E35" s="120"/>
      <c r="F35" s="120">
        <f t="shared" si="0"/>
        <v>0</v>
      </c>
      <c r="G35" s="120"/>
      <c r="H35" s="120"/>
      <c r="I35" s="120">
        <f t="shared" si="1"/>
        <v>0</v>
      </c>
      <c r="J35" s="120"/>
    </row>
    <row r="36" spans="1:10">
      <c r="A36" s="122" t="s">
        <v>235</v>
      </c>
      <c r="B36" s="120">
        <v>575804.17000000004</v>
      </c>
      <c r="C36" s="120">
        <f t="shared" si="2"/>
        <v>-459232.89</v>
      </c>
      <c r="D36" s="120">
        <f>116571.28</f>
        <v>116571.28</v>
      </c>
      <c r="E36" s="120">
        <v>321682.40000000002</v>
      </c>
      <c r="F36" s="120">
        <f t="shared" si="0"/>
        <v>-213800.00000000003</v>
      </c>
      <c r="G36" s="120">
        <f>107882.4</f>
        <v>107882.4</v>
      </c>
      <c r="H36" s="120">
        <v>163918.5</v>
      </c>
      <c r="I36" s="120">
        <f t="shared" si="1"/>
        <v>8614.320000000007</v>
      </c>
      <c r="J36" s="120">
        <f>23124.32+149408.5</f>
        <v>172532.82</v>
      </c>
    </row>
    <row r="37" spans="1:10">
      <c r="A37" s="123" t="s">
        <v>236</v>
      </c>
      <c r="B37" s="120"/>
      <c r="C37" s="120">
        <f t="shared" si="2"/>
        <v>0</v>
      </c>
      <c r="D37" s="120"/>
      <c r="E37" s="120"/>
      <c r="F37" s="120">
        <f t="shared" si="0"/>
        <v>0</v>
      </c>
      <c r="G37" s="120"/>
      <c r="H37" s="120"/>
      <c r="I37" s="120">
        <f t="shared" si="1"/>
        <v>0</v>
      </c>
      <c r="J37" s="120"/>
    </row>
    <row r="38" spans="1:10">
      <c r="A38" s="122" t="s">
        <v>237</v>
      </c>
      <c r="B38" s="120"/>
      <c r="C38" s="120">
        <f t="shared" si="2"/>
        <v>0</v>
      </c>
      <c r="D38" s="120"/>
      <c r="E38" s="120"/>
      <c r="F38" s="120">
        <f t="shared" si="0"/>
        <v>0</v>
      </c>
      <c r="G38" s="120"/>
      <c r="H38" s="120"/>
      <c r="I38" s="120">
        <f t="shared" si="1"/>
        <v>0</v>
      </c>
      <c r="J38" s="120"/>
    </row>
    <row r="39" spans="1:10">
      <c r="A39" s="122" t="s">
        <v>238</v>
      </c>
      <c r="B39" s="120"/>
      <c r="C39" s="120">
        <f t="shared" si="2"/>
        <v>0</v>
      </c>
      <c r="D39" s="120"/>
      <c r="E39" s="120"/>
      <c r="F39" s="120">
        <f t="shared" si="0"/>
        <v>0</v>
      </c>
      <c r="G39" s="120"/>
      <c r="H39" s="120"/>
      <c r="I39" s="120">
        <f t="shared" si="1"/>
        <v>0</v>
      </c>
      <c r="J39" s="120"/>
    </row>
    <row r="40" spans="1:10">
      <c r="A40" s="122" t="s">
        <v>239</v>
      </c>
      <c r="B40" s="120"/>
      <c r="C40" s="120">
        <f t="shared" si="2"/>
        <v>0</v>
      </c>
      <c r="D40" s="120"/>
      <c r="E40" s="120"/>
      <c r="F40" s="120">
        <f t="shared" si="0"/>
        <v>0</v>
      </c>
      <c r="G40" s="120"/>
      <c r="H40" s="120"/>
      <c r="I40" s="120">
        <f t="shared" si="1"/>
        <v>0</v>
      </c>
      <c r="J40" s="120"/>
    </row>
    <row r="41" spans="1:10">
      <c r="A41" s="122" t="s">
        <v>240</v>
      </c>
      <c r="B41" s="120"/>
      <c r="C41" s="120">
        <f t="shared" si="2"/>
        <v>0</v>
      </c>
      <c r="D41" s="120"/>
      <c r="E41" s="120"/>
      <c r="F41" s="120">
        <f t="shared" si="0"/>
        <v>0</v>
      </c>
      <c r="G41" s="120"/>
      <c r="H41" s="120"/>
      <c r="I41" s="120">
        <f t="shared" si="1"/>
        <v>0</v>
      </c>
      <c r="J41" s="120"/>
    </row>
    <row r="42" spans="1:10">
      <c r="A42" s="122" t="s">
        <v>241</v>
      </c>
      <c r="B42" s="120"/>
      <c r="C42" s="120">
        <f t="shared" si="2"/>
        <v>0</v>
      </c>
      <c r="D42" s="120"/>
      <c r="E42" s="120"/>
      <c r="F42" s="120">
        <f t="shared" si="0"/>
        <v>0</v>
      </c>
      <c r="G42" s="120"/>
      <c r="H42" s="120"/>
      <c r="I42" s="120">
        <f t="shared" si="1"/>
        <v>0</v>
      </c>
      <c r="J42" s="120"/>
    </row>
    <row r="43" spans="1:10">
      <c r="A43" s="122" t="s">
        <v>242</v>
      </c>
      <c r="B43" s="120"/>
      <c r="C43" s="120">
        <f t="shared" si="2"/>
        <v>0</v>
      </c>
      <c r="D43" s="120"/>
      <c r="E43" s="120"/>
      <c r="F43" s="120">
        <f t="shared" si="0"/>
        <v>0</v>
      </c>
      <c r="G43" s="120"/>
      <c r="H43" s="120"/>
      <c r="I43" s="120">
        <f t="shared" si="1"/>
        <v>0</v>
      </c>
      <c r="J43" s="120"/>
    </row>
    <row r="44" spans="1:10" ht="20.25" customHeight="1">
      <c r="A44" s="124" t="s">
        <v>243</v>
      </c>
      <c r="B44" s="120">
        <v>199283.62</v>
      </c>
      <c r="C44" s="120">
        <f t="shared" si="2"/>
        <v>-1.0000000009313226E-2</v>
      </c>
      <c r="D44" s="120">
        <v>199283.61</v>
      </c>
      <c r="E44" s="120">
        <v>154180.1</v>
      </c>
      <c r="F44" s="120">
        <f t="shared" si="0"/>
        <v>0</v>
      </c>
      <c r="G44" s="120">
        <f>93418.57+60761.53</f>
        <v>154180.1</v>
      </c>
      <c r="H44" s="120">
        <v>143949.48000000001</v>
      </c>
      <c r="I44" s="120">
        <f t="shared" si="1"/>
        <v>0</v>
      </c>
      <c r="J44" s="120">
        <f>87496.56+56452.92</f>
        <v>143949.47999999998</v>
      </c>
    </row>
    <row r="45" spans="1:10">
      <c r="A45" s="121" t="s">
        <v>244</v>
      </c>
      <c r="B45" s="120">
        <v>123004.65</v>
      </c>
      <c r="C45" s="120">
        <f t="shared" si="2"/>
        <v>-123004.65</v>
      </c>
      <c r="D45" s="120"/>
      <c r="E45" s="120">
        <v>95165.22</v>
      </c>
      <c r="F45" s="120">
        <f t="shared" si="0"/>
        <v>-95165.22</v>
      </c>
      <c r="G45" s="120"/>
      <c r="H45" s="120">
        <v>95165.22</v>
      </c>
      <c r="I45" s="120">
        <f t="shared" si="1"/>
        <v>-95165.22</v>
      </c>
      <c r="J45" s="120"/>
    </row>
    <row r="46" spans="1:10">
      <c r="A46" s="121" t="s">
        <v>245</v>
      </c>
      <c r="B46" s="120"/>
      <c r="C46" s="120">
        <f t="shared" si="2"/>
        <v>0</v>
      </c>
      <c r="D46" s="120"/>
      <c r="E46" s="120"/>
      <c r="F46" s="120">
        <f t="shared" si="0"/>
        <v>0</v>
      </c>
      <c r="G46" s="120"/>
      <c r="H46" s="120">
        <v>0</v>
      </c>
      <c r="I46" s="120">
        <f t="shared" si="1"/>
        <v>0</v>
      </c>
      <c r="J46" s="120"/>
    </row>
    <row r="47" spans="1:10">
      <c r="A47" s="121" t="s">
        <v>246</v>
      </c>
      <c r="B47" s="120">
        <v>52518.05</v>
      </c>
      <c r="C47" s="120">
        <f t="shared" si="2"/>
        <v>-52518.05</v>
      </c>
      <c r="D47" s="120"/>
      <c r="E47" s="120">
        <v>40631.730000000003</v>
      </c>
      <c r="F47" s="120">
        <f t="shared" si="0"/>
        <v>-40631.730000000003</v>
      </c>
      <c r="G47" s="120"/>
      <c r="H47" s="120">
        <v>40631.730000000003</v>
      </c>
      <c r="I47" s="120">
        <f t="shared" si="1"/>
        <v>-40631.730000000003</v>
      </c>
      <c r="J47" s="120"/>
    </row>
    <row r="48" spans="1:10">
      <c r="A48" s="121" t="s">
        <v>247</v>
      </c>
      <c r="B48" s="120">
        <v>23760.92</v>
      </c>
      <c r="C48" s="120">
        <f t="shared" si="2"/>
        <v>-23760.92</v>
      </c>
      <c r="D48" s="120"/>
      <c r="E48" s="120">
        <v>18383.150000000001</v>
      </c>
      <c r="F48" s="120">
        <f t="shared" si="0"/>
        <v>-18383.150000000001</v>
      </c>
      <c r="G48" s="120"/>
      <c r="H48" s="120">
        <v>8152.53</v>
      </c>
      <c r="I48" s="120">
        <f t="shared" si="1"/>
        <v>-8152.53</v>
      </c>
      <c r="J48" s="120"/>
    </row>
    <row r="49" spans="1:10">
      <c r="A49" s="122" t="s">
        <v>248</v>
      </c>
      <c r="B49" s="120"/>
      <c r="C49" s="120">
        <f t="shared" si="2"/>
        <v>0</v>
      </c>
      <c r="D49" s="120"/>
      <c r="E49" s="120"/>
      <c r="F49" s="120">
        <f t="shared" si="0"/>
        <v>0</v>
      </c>
      <c r="G49" s="120"/>
      <c r="H49" s="120">
        <v>0</v>
      </c>
      <c r="I49" s="120">
        <f t="shared" si="1"/>
        <v>0</v>
      </c>
      <c r="J49" s="120"/>
    </row>
    <row r="50" spans="1:10" ht="22.5" customHeight="1">
      <c r="A50" s="124" t="s">
        <v>249</v>
      </c>
      <c r="B50" s="120"/>
      <c r="C50" s="120">
        <f t="shared" si="2"/>
        <v>0</v>
      </c>
      <c r="D50" s="120"/>
      <c r="E50" s="120"/>
      <c r="F50" s="120">
        <f t="shared" si="0"/>
        <v>0</v>
      </c>
      <c r="G50" s="120"/>
      <c r="H50" s="120"/>
      <c r="I50" s="120">
        <f t="shared" si="1"/>
        <v>0</v>
      </c>
      <c r="J50" s="120"/>
    </row>
    <row r="51" spans="1:10">
      <c r="A51" s="125" t="s">
        <v>250</v>
      </c>
      <c r="B51" s="120"/>
      <c r="C51" s="120">
        <f t="shared" si="2"/>
        <v>0</v>
      </c>
      <c r="D51" s="120"/>
      <c r="E51" s="120"/>
      <c r="F51" s="120">
        <f t="shared" si="0"/>
        <v>0</v>
      </c>
      <c r="G51" s="120"/>
      <c r="H51" s="120"/>
      <c r="I51" s="120">
        <f t="shared" si="1"/>
        <v>0</v>
      </c>
      <c r="J51" s="120"/>
    </row>
    <row r="52" spans="1:10">
      <c r="A52" s="126" t="s">
        <v>251</v>
      </c>
      <c r="B52" s="120"/>
      <c r="C52" s="120">
        <f t="shared" si="2"/>
        <v>0</v>
      </c>
      <c r="D52" s="120"/>
      <c r="E52" s="120"/>
      <c r="F52" s="120">
        <f t="shared" si="0"/>
        <v>0</v>
      </c>
      <c r="G52" s="120"/>
      <c r="H52" s="120"/>
      <c r="I52" s="120">
        <f t="shared" si="1"/>
        <v>0</v>
      </c>
      <c r="J52" s="120"/>
    </row>
    <row r="53" spans="1:10">
      <c r="A53" s="126" t="s">
        <v>252</v>
      </c>
      <c r="B53" s="120"/>
      <c r="C53" s="120">
        <f t="shared" si="2"/>
        <v>0</v>
      </c>
      <c r="D53" s="120"/>
      <c r="E53" s="120"/>
      <c r="F53" s="120">
        <f t="shared" si="0"/>
        <v>0</v>
      </c>
      <c r="G53" s="120"/>
      <c r="H53" s="120">
        <v>0</v>
      </c>
      <c r="I53" s="120">
        <f t="shared" si="1"/>
        <v>0</v>
      </c>
      <c r="J53" s="120"/>
    </row>
    <row r="54" spans="1:10">
      <c r="A54" s="126" t="s">
        <v>253</v>
      </c>
      <c r="B54" s="120"/>
      <c r="C54" s="120">
        <f t="shared" si="2"/>
        <v>0</v>
      </c>
      <c r="D54" s="120"/>
      <c r="E54" s="120"/>
      <c r="F54" s="120">
        <f t="shared" si="0"/>
        <v>0</v>
      </c>
      <c r="G54" s="120"/>
      <c r="H54" s="120">
        <v>0</v>
      </c>
      <c r="I54" s="120">
        <f t="shared" si="1"/>
        <v>0</v>
      </c>
      <c r="J54" s="120"/>
    </row>
    <row r="55" spans="1:10">
      <c r="A55" s="125" t="s">
        <v>254</v>
      </c>
      <c r="B55" s="120">
        <v>3079625.1</v>
      </c>
      <c r="C55" s="120">
        <f t="shared" si="2"/>
        <v>-1189266.4700000002</v>
      </c>
      <c r="D55" s="120">
        <f>D37+D51+D50+D44+D12+D5</f>
        <v>1890358.63</v>
      </c>
      <c r="E55" s="120">
        <v>2855569.27</v>
      </c>
      <c r="F55" s="120">
        <f t="shared" si="0"/>
        <v>-817055.06</v>
      </c>
      <c r="G55" s="120">
        <f>G51+G50+G44+G36+G12+G5</f>
        <v>2038514.21</v>
      </c>
      <c r="H55" s="120">
        <v>2452002.63</v>
      </c>
      <c r="I55" s="120">
        <f t="shared" si="1"/>
        <v>-265206.29000000004</v>
      </c>
      <c r="J55" s="120">
        <f>J51+J50+J44+J36+J12+J5</f>
        <v>2186796.34</v>
      </c>
    </row>
  </sheetData>
  <mergeCells count="1">
    <mergeCell ref="A2:J2"/>
  </mergeCells>
  <phoneticPr fontId="28" type="noConversion"/>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27"/>
  <sheetViews>
    <sheetView workbookViewId="0">
      <selection activeCell="F26" sqref="F26"/>
    </sheetView>
  </sheetViews>
  <sheetFormatPr defaultColWidth="9" defaultRowHeight="14.4"/>
  <cols>
    <col min="1" max="1" width="39" customWidth="1"/>
    <col min="2" max="3" width="16.88671875" customWidth="1"/>
    <col min="4" max="4" width="14.44140625" customWidth="1"/>
  </cols>
  <sheetData>
    <row r="1" spans="1:4" ht="21.6">
      <c r="A1" s="49" t="s">
        <v>74</v>
      </c>
      <c r="B1" s="50"/>
    </row>
    <row r="2" spans="1:4" ht="25.5" customHeight="1">
      <c r="A2" s="138" t="s">
        <v>197</v>
      </c>
      <c r="B2" s="138"/>
      <c r="C2" s="138"/>
      <c r="D2" s="138"/>
    </row>
    <row r="3" spans="1:4">
      <c r="A3" s="139"/>
      <c r="B3" s="139"/>
    </row>
    <row r="4" spans="1:4" ht="43.5" customHeight="1">
      <c r="A4" s="51" t="s">
        <v>75</v>
      </c>
      <c r="B4" s="52" t="s">
        <v>76</v>
      </c>
      <c r="C4" s="52" t="s">
        <v>77</v>
      </c>
      <c r="D4" s="52" t="s">
        <v>78</v>
      </c>
    </row>
    <row r="5" spans="1:4" ht="24" customHeight="1">
      <c r="A5" s="53" t="s">
        <v>79</v>
      </c>
      <c r="B5" s="54"/>
      <c r="C5" s="54"/>
      <c r="D5" s="54"/>
    </row>
    <row r="6" spans="1:4" ht="24" customHeight="1">
      <c r="A6" s="55" t="s">
        <v>80</v>
      </c>
      <c r="B6" s="56">
        <v>138</v>
      </c>
      <c r="C6" s="56">
        <v>158</v>
      </c>
      <c r="D6" s="56">
        <v>166</v>
      </c>
    </row>
    <row r="7" spans="1:4" ht="24" customHeight="1">
      <c r="A7" s="55" t="s">
        <v>81</v>
      </c>
      <c r="B7" s="56">
        <v>15</v>
      </c>
      <c r="C7" s="56">
        <v>16</v>
      </c>
      <c r="D7" s="56">
        <v>18</v>
      </c>
    </row>
    <row r="8" spans="1:4" ht="24" customHeight="1">
      <c r="A8" s="57" t="s">
        <v>82</v>
      </c>
      <c r="B8" s="58"/>
      <c r="C8" s="58"/>
      <c r="D8" s="58"/>
    </row>
    <row r="9" spans="1:4" ht="24" customHeight="1">
      <c r="A9" s="59" t="s">
        <v>83</v>
      </c>
      <c r="B9" s="60">
        <f>2/15</f>
        <v>0.13333333333333333</v>
      </c>
      <c r="C9" s="60">
        <f>2/16</f>
        <v>0.125</v>
      </c>
      <c r="D9" s="60">
        <f>3/18</f>
        <v>0.16666666666666666</v>
      </c>
    </row>
    <row r="10" spans="1:4" ht="24" customHeight="1">
      <c r="A10" s="57" t="s">
        <v>84</v>
      </c>
      <c r="B10" s="60"/>
      <c r="C10" s="60"/>
      <c r="D10" s="60"/>
    </row>
    <row r="11" spans="1:4" ht="24" customHeight="1">
      <c r="A11" s="55" t="s">
        <v>191</v>
      </c>
      <c r="B11" s="60">
        <f>206/11</f>
        <v>18.727272727272727</v>
      </c>
      <c r="C11" s="60">
        <v>20.571428571428573</v>
      </c>
      <c r="D11" s="60">
        <f>103/5</f>
        <v>20.6</v>
      </c>
    </row>
    <row r="12" spans="1:4" ht="24" customHeight="1">
      <c r="A12" s="55" t="s">
        <v>85</v>
      </c>
      <c r="B12" s="60">
        <v>14</v>
      </c>
      <c r="C12" s="60">
        <v>13.857142857142858</v>
      </c>
      <c r="D12" s="60">
        <v>13.6</v>
      </c>
    </row>
    <row r="13" spans="1:4" ht="24" customHeight="1">
      <c r="A13" s="55" t="s">
        <v>86</v>
      </c>
      <c r="B13" s="60"/>
      <c r="C13" s="60"/>
      <c r="D13" s="60"/>
    </row>
    <row r="14" spans="1:4" ht="24" customHeight="1">
      <c r="A14" s="57" t="s">
        <v>87</v>
      </c>
      <c r="B14" s="61">
        <f>B15+B16+B18+B17+B19+B20</f>
        <v>1890358.63</v>
      </c>
      <c r="C14" s="61">
        <f>C15+C16+C18+C17+C19+C20</f>
        <v>1930631.81</v>
      </c>
      <c r="D14" s="61">
        <f>D15+D16+D18+D17+D19+D20</f>
        <v>2014263.5199999998</v>
      </c>
    </row>
    <row r="15" spans="1:4" ht="24" customHeight="1">
      <c r="A15" s="55" t="s">
        <v>88</v>
      </c>
      <c r="B15" s="62">
        <f>教育成本归集表!D5</f>
        <v>1233595.3500000001</v>
      </c>
      <c r="C15" s="62">
        <f>教育成本归集表!G5</f>
        <v>1226818.1299999999</v>
      </c>
      <c r="D15" s="62">
        <f>教育成本归集表!J5</f>
        <v>1244145.8299999998</v>
      </c>
    </row>
    <row r="16" spans="1:4" ht="24" customHeight="1">
      <c r="A16" s="55" t="s">
        <v>89</v>
      </c>
      <c r="B16" s="62">
        <f>教育成本归集表!D12</f>
        <v>457479.66999999993</v>
      </c>
      <c r="C16" s="62">
        <f>教育成本归集表!G12</f>
        <v>549633.57999999996</v>
      </c>
      <c r="D16" s="62">
        <f>教育成本归集表!J12</f>
        <v>626168.21</v>
      </c>
    </row>
    <row r="17" spans="1:4" ht="24" customHeight="1">
      <c r="A17" s="55" t="s">
        <v>90</v>
      </c>
      <c r="B17" s="62">
        <f>教育成本归集表!D37</f>
        <v>0</v>
      </c>
      <c r="C17" s="62">
        <f>教育成本归集表!G37</f>
        <v>0</v>
      </c>
      <c r="D17" s="62">
        <f>教育成本归集表!J37</f>
        <v>0</v>
      </c>
    </row>
    <row r="18" spans="1:4" ht="24" customHeight="1">
      <c r="A18" s="55" t="s">
        <v>91</v>
      </c>
      <c r="B18" s="62">
        <f>教育成本归集表!D44</f>
        <v>199283.61</v>
      </c>
      <c r="C18" s="62">
        <f>教育成本归集表!G44</f>
        <v>154180.1</v>
      </c>
      <c r="D18" s="62">
        <f>教育成本归集表!J44</f>
        <v>143949.47999999998</v>
      </c>
    </row>
    <row r="19" spans="1:4" ht="24" customHeight="1">
      <c r="A19" s="63" t="s">
        <v>92</v>
      </c>
      <c r="B19" s="62">
        <f>教育成本归集表!D50</f>
        <v>0</v>
      </c>
      <c r="C19" s="62">
        <f>教育成本归集表!G50</f>
        <v>0</v>
      </c>
      <c r="D19" s="62">
        <f>教育成本归集表!J50</f>
        <v>0</v>
      </c>
    </row>
    <row r="20" spans="1:4" ht="24" customHeight="1">
      <c r="A20" s="55" t="s">
        <v>93</v>
      </c>
      <c r="B20" s="62">
        <f>教育成本归集表!D51</f>
        <v>0</v>
      </c>
      <c r="C20" s="62">
        <f>教育成本归集表!G51</f>
        <v>0</v>
      </c>
      <c r="D20" s="62">
        <f>教育成本归集表!J51</f>
        <v>0</v>
      </c>
    </row>
    <row r="21" spans="1:4" ht="24" customHeight="1">
      <c r="A21" s="57" t="s">
        <v>94</v>
      </c>
      <c r="B21" s="64">
        <f>收入情况表!B5</f>
        <v>70000</v>
      </c>
      <c r="C21" s="64">
        <f>收入情况表!C5</f>
        <v>100000</v>
      </c>
      <c r="D21" s="64">
        <f>收入情况表!D5</f>
        <v>60600</v>
      </c>
    </row>
    <row r="22" spans="1:4" ht="24" customHeight="1">
      <c r="A22" s="57" t="s">
        <v>95</v>
      </c>
      <c r="B22" s="62">
        <f>B14-B21</f>
        <v>1820358.63</v>
      </c>
      <c r="C22" s="62">
        <f>C14-C21</f>
        <v>1830631.81</v>
      </c>
      <c r="D22" s="62">
        <f>D14-D21</f>
        <v>1953663.5199999998</v>
      </c>
    </row>
    <row r="23" spans="1:4" ht="24" customHeight="1">
      <c r="A23" s="57" t="s">
        <v>96</v>
      </c>
      <c r="B23" s="61">
        <f>B22/B6</f>
        <v>13191.00456521739</v>
      </c>
      <c r="C23" s="61">
        <f>C22/C6</f>
        <v>11586.277278481013</v>
      </c>
      <c r="D23" s="61">
        <f>D22/D6</f>
        <v>11769.05734939759</v>
      </c>
    </row>
    <row r="24" spans="1:4" ht="24" customHeight="1">
      <c r="A24" s="55" t="s">
        <v>97</v>
      </c>
      <c r="B24" s="61">
        <f>B23*0.56</f>
        <v>7386.9625565217393</v>
      </c>
      <c r="C24" s="61">
        <f>C23*0.56</f>
        <v>6488.3152759493678</v>
      </c>
      <c r="D24" s="61">
        <f>D23*0.56</f>
        <v>6590.6721156626509</v>
      </c>
    </row>
    <row r="25" spans="1:4" ht="24" customHeight="1">
      <c r="A25" s="55" t="s">
        <v>98</v>
      </c>
      <c r="B25" s="62">
        <f>B23*0.8</f>
        <v>10552.803652173912</v>
      </c>
      <c r="C25" s="62">
        <f>C23*0.8</f>
        <v>9269.0218227848109</v>
      </c>
      <c r="D25" s="62">
        <f>D23*0.8</f>
        <v>9415.2458795180719</v>
      </c>
    </row>
    <row r="26" spans="1:4" ht="24" customHeight="1">
      <c r="A26" s="55" t="s">
        <v>192</v>
      </c>
      <c r="B26" s="140">
        <f>(B24+C24+D24)/3</f>
        <v>6821.983316044586</v>
      </c>
      <c r="C26" s="141"/>
      <c r="D26" s="142"/>
    </row>
    <row r="27" spans="1:4" ht="27.75" customHeight="1">
      <c r="A27" s="110" t="s">
        <v>193</v>
      </c>
      <c r="B27" s="140">
        <f>(B25+C25+D25)/3</f>
        <v>9745.6904514922644</v>
      </c>
      <c r="C27" s="141"/>
      <c r="D27" s="142"/>
    </row>
  </sheetData>
  <mergeCells count="4">
    <mergeCell ref="A2:D2"/>
    <mergeCell ref="A3:B3"/>
    <mergeCell ref="B26:D26"/>
    <mergeCell ref="B27:D27"/>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E21"/>
  <sheetViews>
    <sheetView tabSelected="1" workbookViewId="0">
      <selection activeCell="M14" sqref="M14"/>
    </sheetView>
  </sheetViews>
  <sheetFormatPr defaultColWidth="9" defaultRowHeight="14.4"/>
  <cols>
    <col min="1" max="1" width="15" customWidth="1"/>
    <col min="2" max="2" width="13.21875" customWidth="1"/>
    <col min="3" max="3" width="13.109375" customWidth="1"/>
    <col min="4" max="4" width="12.88671875" customWidth="1"/>
    <col min="5" max="5" width="12.109375" customWidth="1"/>
  </cols>
  <sheetData>
    <row r="1" spans="1:5" ht="30.9" customHeight="1">
      <c r="A1" s="137" t="s">
        <v>198</v>
      </c>
      <c r="B1" s="137"/>
      <c r="C1" s="137"/>
      <c r="D1" s="137"/>
      <c r="E1" s="137"/>
    </row>
    <row r="2" spans="1:5" ht="31.2">
      <c r="A2" s="30" t="s">
        <v>99</v>
      </c>
      <c r="B2" s="30" t="s">
        <v>100</v>
      </c>
      <c r="C2" s="30" t="s">
        <v>101</v>
      </c>
      <c r="D2" s="30" t="s">
        <v>102</v>
      </c>
      <c r="E2" s="30" t="s">
        <v>103</v>
      </c>
    </row>
    <row r="3" spans="1:5" ht="24" customHeight="1">
      <c r="A3" s="35" t="s">
        <v>104</v>
      </c>
      <c r="B3" s="35"/>
      <c r="C3" s="35"/>
      <c r="D3" s="35"/>
      <c r="E3" s="35"/>
    </row>
    <row r="4" spans="1:5" ht="24" customHeight="1">
      <c r="A4" s="35">
        <v>2019</v>
      </c>
      <c r="B4" s="35">
        <v>6</v>
      </c>
      <c r="C4" s="35">
        <v>232</v>
      </c>
      <c r="D4" s="35">
        <v>154</v>
      </c>
      <c r="E4" s="35">
        <f>(C4*8+D4*4)/12</f>
        <v>206</v>
      </c>
    </row>
    <row r="5" spans="1:5" ht="24" customHeight="1">
      <c r="A5" s="35">
        <v>2020</v>
      </c>
      <c r="B5" s="35">
        <v>5</v>
      </c>
      <c r="C5" s="35">
        <v>160</v>
      </c>
      <c r="D5" s="35">
        <v>112</v>
      </c>
      <c r="E5" s="35">
        <f>(C5*8+D5*4)/12</f>
        <v>144</v>
      </c>
    </row>
    <row r="6" spans="1:5" ht="24" customHeight="1">
      <c r="A6" s="35">
        <v>2021</v>
      </c>
      <c r="B6" s="35">
        <v>3</v>
      </c>
      <c r="C6" s="35">
        <v>122</v>
      </c>
      <c r="D6" s="35">
        <v>65</v>
      </c>
      <c r="E6" s="35">
        <f>(C6*8+D6*4)/12</f>
        <v>103</v>
      </c>
    </row>
    <row r="7" spans="1:5" ht="24" customHeight="1">
      <c r="A7" s="35"/>
      <c r="B7" s="35"/>
      <c r="C7" s="35"/>
      <c r="D7" s="35"/>
      <c r="E7" s="35"/>
    </row>
    <row r="8" spans="1:5" ht="24" customHeight="1">
      <c r="A8" s="35"/>
      <c r="B8" s="35"/>
      <c r="C8" s="35"/>
      <c r="D8" s="35"/>
      <c r="E8" s="35"/>
    </row>
    <row r="9" spans="1:5" ht="24" customHeight="1">
      <c r="A9" s="35"/>
      <c r="B9" s="35"/>
      <c r="C9" s="35"/>
      <c r="D9" s="35"/>
      <c r="E9" s="35"/>
    </row>
    <row r="10" spans="1:5" ht="24" customHeight="1">
      <c r="A10" s="47"/>
      <c r="B10" s="47"/>
      <c r="C10" s="47"/>
      <c r="D10" s="47"/>
      <c r="E10" s="47"/>
    </row>
    <row r="11" spans="1:5" ht="39.6" customHeight="1">
      <c r="A11" s="30" t="s">
        <v>99</v>
      </c>
      <c r="B11" s="30" t="s">
        <v>100</v>
      </c>
      <c r="C11" s="30" t="s">
        <v>101</v>
      </c>
      <c r="D11" s="30" t="s">
        <v>102</v>
      </c>
      <c r="E11" s="30" t="s">
        <v>103</v>
      </c>
    </row>
    <row r="12" spans="1:5" ht="24" customHeight="1">
      <c r="A12" s="35" t="s">
        <v>106</v>
      </c>
      <c r="B12" s="35"/>
      <c r="C12" s="35"/>
      <c r="D12" s="35"/>
      <c r="E12" s="35"/>
    </row>
    <row r="13" spans="1:5" ht="24" customHeight="1">
      <c r="A13" s="35">
        <v>2019</v>
      </c>
      <c r="B13" s="35">
        <v>2</v>
      </c>
      <c r="C13" s="35"/>
      <c r="D13" s="35">
        <v>85</v>
      </c>
      <c r="E13" s="36">
        <f>(C13*8+D13*4)/12</f>
        <v>28.333333333333332</v>
      </c>
    </row>
    <row r="14" spans="1:5" ht="24" customHeight="1">
      <c r="A14" s="35">
        <v>2020</v>
      </c>
      <c r="B14" s="35">
        <v>3</v>
      </c>
      <c r="C14" s="35">
        <v>82</v>
      </c>
      <c r="D14" s="35">
        <v>127</v>
      </c>
      <c r="E14" s="36">
        <f>(C14*8+D14*4)/12</f>
        <v>97</v>
      </c>
    </row>
    <row r="15" spans="1:5" ht="24" customHeight="1">
      <c r="A15" s="35">
        <v>2021</v>
      </c>
      <c r="B15" s="35">
        <v>4</v>
      </c>
      <c r="C15" s="35">
        <v>131</v>
      </c>
      <c r="D15" s="35">
        <v>145</v>
      </c>
      <c r="E15" s="36">
        <f>(C15*8+D15*4)/12</f>
        <v>135.66666666666666</v>
      </c>
    </row>
    <row r="16" spans="1:5" ht="24" customHeight="1">
      <c r="A16" s="35"/>
      <c r="B16" s="35"/>
      <c r="C16" s="35"/>
      <c r="D16" s="35"/>
      <c r="E16" s="36"/>
    </row>
    <row r="17" spans="1:5" ht="24" customHeight="1">
      <c r="A17" s="35"/>
      <c r="B17" s="35"/>
      <c r="C17" s="35"/>
      <c r="D17" s="35"/>
      <c r="E17" s="35"/>
    </row>
    <row r="18" spans="1:5" ht="24" customHeight="1">
      <c r="A18" s="35" t="s">
        <v>105</v>
      </c>
      <c r="B18" s="35"/>
      <c r="C18" s="35"/>
      <c r="D18" s="35"/>
      <c r="E18" s="36"/>
    </row>
    <row r="19" spans="1:5" ht="24" customHeight="1">
      <c r="A19" s="47"/>
      <c r="B19" s="47"/>
      <c r="C19" s="47"/>
      <c r="D19" s="47"/>
      <c r="E19" s="47"/>
    </row>
    <row r="20" spans="1:5" ht="24" customHeight="1">
      <c r="A20" s="48" t="s">
        <v>107</v>
      </c>
      <c r="B20" s="35">
        <v>2019</v>
      </c>
      <c r="C20" s="36">
        <v>2020</v>
      </c>
      <c r="D20" s="36">
        <v>2021</v>
      </c>
      <c r="E20" s="36"/>
    </row>
    <row r="21" spans="1:5">
      <c r="A21" s="110"/>
      <c r="B21" s="111">
        <f>E4*0.56+E13*0.8</f>
        <v>138.02666666666667</v>
      </c>
      <c r="C21" s="111">
        <f>E5*0.56+E14*0.8</f>
        <v>158.24</v>
      </c>
      <c r="D21" s="111">
        <f>E6*0.56+E15*0.8</f>
        <v>166.21333333333334</v>
      </c>
      <c r="E21" s="110"/>
    </row>
  </sheetData>
  <mergeCells count="1">
    <mergeCell ref="A1:E1"/>
  </mergeCells>
  <phoneticPr fontId="28"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54"/>
  <sheetViews>
    <sheetView workbookViewId="0">
      <selection activeCell="A37" sqref="A37:G37"/>
    </sheetView>
  </sheetViews>
  <sheetFormatPr defaultColWidth="9" defaultRowHeight="14.4"/>
  <cols>
    <col min="1" max="1" width="26" customWidth="1"/>
    <col min="2" max="2" width="13.6640625" customWidth="1"/>
    <col min="3" max="3" width="14.109375" customWidth="1"/>
    <col min="5" max="5" width="9.109375" bestFit="1" customWidth="1"/>
  </cols>
  <sheetData>
    <row r="1" spans="1:7" ht="28.2" customHeight="1">
      <c r="A1" s="143" t="s">
        <v>199</v>
      </c>
      <c r="B1" s="143"/>
      <c r="C1" s="143"/>
      <c r="D1" s="143"/>
      <c r="E1" s="143"/>
      <c r="F1" s="143"/>
      <c r="G1" s="143"/>
    </row>
    <row r="2" spans="1:7" ht="15.6">
      <c r="A2" s="30" t="s">
        <v>108</v>
      </c>
      <c r="B2" s="30" t="s">
        <v>109</v>
      </c>
      <c r="C2" s="30" t="s">
        <v>110</v>
      </c>
      <c r="D2" s="30" t="s">
        <v>111</v>
      </c>
      <c r="E2" s="30" t="s">
        <v>112</v>
      </c>
      <c r="F2" s="30" t="s">
        <v>103</v>
      </c>
      <c r="G2" s="30" t="s">
        <v>113</v>
      </c>
    </row>
    <row r="3" spans="1:7" ht="15.6">
      <c r="A3" s="31" t="s">
        <v>114</v>
      </c>
      <c r="B3" s="30">
        <v>32</v>
      </c>
      <c r="C3" s="30">
        <v>32</v>
      </c>
      <c r="D3" s="30"/>
      <c r="E3" s="32"/>
      <c r="F3" s="33"/>
      <c r="G3" s="30"/>
    </row>
    <row r="4" spans="1:7" ht="15.6">
      <c r="A4" s="34" t="s">
        <v>115</v>
      </c>
      <c r="B4" s="35"/>
      <c r="C4" s="30">
        <v>0</v>
      </c>
      <c r="D4" s="36"/>
      <c r="E4" s="37">
        <f>13/0.85</f>
        <v>15.294117647058824</v>
      </c>
      <c r="F4" s="38"/>
      <c r="G4" s="38"/>
    </row>
    <row r="5" spans="1:7" ht="15.6">
      <c r="A5" s="39" t="s">
        <v>25</v>
      </c>
      <c r="B5" s="35"/>
      <c r="C5" s="35">
        <v>0</v>
      </c>
      <c r="D5" s="36"/>
      <c r="E5" s="36"/>
      <c r="F5" s="37"/>
      <c r="G5" s="38"/>
    </row>
    <row r="6" spans="1:7" ht="15.6">
      <c r="A6" s="40" t="s">
        <v>116</v>
      </c>
      <c r="B6" s="35">
        <v>21</v>
      </c>
      <c r="C6" s="35">
        <v>16</v>
      </c>
      <c r="D6" s="36">
        <f>(B6*8+C6*4)/12</f>
        <v>19.333333333333332</v>
      </c>
      <c r="E6" s="36">
        <f>206/19</f>
        <v>10.842105263157896</v>
      </c>
      <c r="F6" s="38"/>
      <c r="G6" s="38"/>
    </row>
    <row r="7" spans="1:7" ht="15.6">
      <c r="A7" s="40" t="s">
        <v>117</v>
      </c>
      <c r="B7" s="35"/>
      <c r="C7" s="35">
        <v>6</v>
      </c>
      <c r="D7" s="35">
        <f>(B7*8+C7*4)/12</f>
        <v>2</v>
      </c>
      <c r="E7" s="36">
        <f>28/13.4</f>
        <v>2.08955223880597</v>
      </c>
      <c r="F7" s="38"/>
      <c r="G7" s="38"/>
    </row>
    <row r="8" spans="1:7" ht="15.6">
      <c r="A8" s="40" t="s">
        <v>118</v>
      </c>
      <c r="B8" s="35"/>
      <c r="C8" s="35"/>
      <c r="D8" s="35"/>
      <c r="E8" s="36"/>
      <c r="F8" s="38"/>
      <c r="G8" s="38"/>
    </row>
    <row r="9" spans="1:7" ht="15.6">
      <c r="A9" s="41" t="s">
        <v>29</v>
      </c>
      <c r="B9" s="35"/>
      <c r="C9" s="35"/>
      <c r="D9" s="35"/>
      <c r="E9" s="36"/>
      <c r="F9" s="38"/>
      <c r="G9" s="42"/>
    </row>
    <row r="10" spans="1:7" ht="15.6">
      <c r="A10" s="39" t="s">
        <v>30</v>
      </c>
      <c r="B10" s="35"/>
      <c r="C10" s="35"/>
      <c r="D10" s="35"/>
      <c r="E10" s="144">
        <v>2</v>
      </c>
      <c r="F10" s="145"/>
      <c r="G10" s="146"/>
    </row>
    <row r="11" spans="1:7" ht="15.6">
      <c r="A11" s="39" t="s">
        <v>31</v>
      </c>
      <c r="B11" s="35">
        <v>4</v>
      </c>
      <c r="C11" s="35">
        <v>4</v>
      </c>
      <c r="D11" s="35">
        <f>(B11*8+C11*4)/12</f>
        <v>4</v>
      </c>
      <c r="E11" s="144"/>
      <c r="F11" s="145"/>
      <c r="G11" s="147"/>
    </row>
    <row r="12" spans="1:7" ht="15.6">
      <c r="A12" s="39" t="s">
        <v>32</v>
      </c>
      <c r="B12" s="35">
        <v>9</v>
      </c>
      <c r="C12" s="35">
        <v>9</v>
      </c>
      <c r="D12" s="35">
        <f>(B12*8+C12*4)/12</f>
        <v>9</v>
      </c>
      <c r="E12" s="144"/>
      <c r="F12" s="145"/>
      <c r="G12" s="148"/>
    </row>
    <row r="13" spans="1:7" ht="15.6">
      <c r="A13" s="44" t="s">
        <v>33</v>
      </c>
      <c r="B13" s="35"/>
      <c r="C13" s="35"/>
      <c r="D13" s="35"/>
      <c r="E13" s="37"/>
      <c r="F13" s="38"/>
      <c r="G13" s="43"/>
    </row>
    <row r="14" spans="1:7" ht="15.6">
      <c r="A14" s="45" t="s">
        <v>34</v>
      </c>
      <c r="B14" s="35"/>
      <c r="C14" s="35"/>
      <c r="D14" s="35"/>
      <c r="E14" s="46"/>
      <c r="F14" s="46"/>
      <c r="G14" s="46"/>
    </row>
    <row r="15" spans="1:7" ht="15.6">
      <c r="A15" s="45" t="s">
        <v>35</v>
      </c>
      <c r="B15" s="35"/>
      <c r="C15" s="35"/>
      <c r="D15" s="35"/>
      <c r="E15" s="46"/>
      <c r="F15" s="46"/>
      <c r="G15" s="46"/>
    </row>
    <row r="16" spans="1:7" ht="15.6">
      <c r="A16" s="45" t="s">
        <v>36</v>
      </c>
      <c r="B16" s="35"/>
      <c r="C16" s="35"/>
      <c r="D16" s="35"/>
      <c r="E16" s="46"/>
      <c r="F16" s="46"/>
      <c r="G16" s="46"/>
    </row>
    <row r="17" spans="1:7" ht="15.6">
      <c r="A17" s="45" t="s">
        <v>37</v>
      </c>
      <c r="B17" s="35"/>
      <c r="C17" s="35"/>
      <c r="D17" s="35"/>
      <c r="E17" s="46"/>
      <c r="F17" s="46"/>
      <c r="G17" s="46"/>
    </row>
    <row r="18" spans="1:7" ht="15.6">
      <c r="A18" s="45" t="s">
        <v>38</v>
      </c>
      <c r="B18" s="35"/>
      <c r="C18" s="35"/>
      <c r="D18" s="35"/>
      <c r="E18" s="46"/>
      <c r="F18" s="46"/>
      <c r="G18" s="46"/>
    </row>
    <row r="19" spans="1:7" ht="21.6">
      <c r="A19" s="143" t="s">
        <v>200</v>
      </c>
      <c r="B19" s="143"/>
      <c r="C19" s="143"/>
      <c r="D19" s="143"/>
      <c r="E19" s="143"/>
      <c r="F19" s="143"/>
      <c r="G19" s="143"/>
    </row>
    <row r="20" spans="1:7" ht="15.6">
      <c r="A20" s="30" t="s">
        <v>108</v>
      </c>
      <c r="B20" s="30" t="s">
        <v>109</v>
      </c>
      <c r="C20" s="30" t="s">
        <v>110</v>
      </c>
      <c r="D20" s="30" t="s">
        <v>111</v>
      </c>
      <c r="E20" s="30" t="s">
        <v>112</v>
      </c>
      <c r="F20" s="30" t="s">
        <v>103</v>
      </c>
      <c r="G20" s="30" t="s">
        <v>113</v>
      </c>
    </row>
    <row r="21" spans="1:7" ht="15.6">
      <c r="A21" s="31" t="s">
        <v>114</v>
      </c>
      <c r="B21" s="30">
        <v>32</v>
      </c>
      <c r="C21" s="30">
        <v>32</v>
      </c>
      <c r="D21" s="30"/>
      <c r="E21" s="32"/>
      <c r="F21" s="33"/>
      <c r="G21" s="30"/>
    </row>
    <row r="22" spans="1:7" ht="15.6">
      <c r="A22" s="34" t="s">
        <v>115</v>
      </c>
      <c r="B22" s="35"/>
      <c r="C22" s="30">
        <v>0</v>
      </c>
      <c r="D22" s="36"/>
      <c r="E22" s="37">
        <f>14/0.85</f>
        <v>16.47058823529412</v>
      </c>
      <c r="F22" s="38"/>
      <c r="G22" s="38"/>
    </row>
    <row r="23" spans="1:7" ht="15.6">
      <c r="A23" s="39" t="s">
        <v>25</v>
      </c>
      <c r="B23" s="35"/>
      <c r="C23" s="35">
        <v>0</v>
      </c>
      <c r="D23" s="36"/>
      <c r="E23" s="36"/>
      <c r="F23" s="37"/>
      <c r="G23" s="38"/>
    </row>
    <row r="24" spans="1:7" ht="15.6">
      <c r="A24" s="40" t="s">
        <v>116</v>
      </c>
      <c r="B24" s="35">
        <v>14</v>
      </c>
      <c r="C24" s="35">
        <v>14</v>
      </c>
      <c r="D24" s="35">
        <f t="shared" ref="D24:D30" si="0">(B24*8+C24*4)/12</f>
        <v>14</v>
      </c>
      <c r="E24" s="36">
        <f>144/19.5</f>
        <v>7.384615384615385</v>
      </c>
      <c r="F24" s="38"/>
      <c r="G24" s="38"/>
    </row>
    <row r="25" spans="1:7" ht="15.6">
      <c r="A25" s="40" t="s">
        <v>117</v>
      </c>
      <c r="B25" s="35">
        <v>9</v>
      </c>
      <c r="C25" s="35">
        <v>9</v>
      </c>
      <c r="D25" s="35">
        <f t="shared" si="0"/>
        <v>9</v>
      </c>
      <c r="E25" s="36">
        <f>97/13.5</f>
        <v>7.1851851851851851</v>
      </c>
      <c r="F25" s="38"/>
      <c r="G25" s="38"/>
    </row>
    <row r="26" spans="1:7" ht="15.6">
      <c r="A26" s="40" t="s">
        <v>118</v>
      </c>
      <c r="B26" s="35"/>
      <c r="C26" s="35"/>
      <c r="D26" s="35">
        <f t="shared" si="0"/>
        <v>0</v>
      </c>
      <c r="E26" s="36"/>
      <c r="F26" s="38"/>
      <c r="G26" s="38"/>
    </row>
    <row r="27" spans="1:7" ht="15.6">
      <c r="A27" s="41" t="s">
        <v>29</v>
      </c>
      <c r="B27" s="35"/>
      <c r="C27" s="35"/>
      <c r="D27" s="35">
        <f t="shared" si="0"/>
        <v>0</v>
      </c>
      <c r="E27" s="36"/>
      <c r="F27" s="38"/>
      <c r="G27" s="42"/>
    </row>
    <row r="28" spans="1:7" ht="15.6">
      <c r="A28" s="39" t="s">
        <v>30</v>
      </c>
      <c r="B28" s="35"/>
      <c r="C28" s="35"/>
      <c r="D28" s="35">
        <f t="shared" si="0"/>
        <v>0</v>
      </c>
      <c r="E28" s="144">
        <v>2</v>
      </c>
      <c r="F28" s="145"/>
      <c r="G28" s="146"/>
    </row>
    <row r="29" spans="1:7" ht="15.6">
      <c r="A29" s="39" t="s">
        <v>31</v>
      </c>
      <c r="B29" s="35">
        <v>4</v>
      </c>
      <c r="C29" s="35">
        <v>4</v>
      </c>
      <c r="D29" s="35">
        <f t="shared" si="0"/>
        <v>4</v>
      </c>
      <c r="E29" s="144"/>
      <c r="F29" s="145"/>
      <c r="G29" s="147"/>
    </row>
    <row r="30" spans="1:7" ht="15.6">
      <c r="A30" s="39" t="s">
        <v>32</v>
      </c>
      <c r="B30" s="35">
        <v>9</v>
      </c>
      <c r="C30" s="35">
        <v>9</v>
      </c>
      <c r="D30" s="35">
        <f t="shared" si="0"/>
        <v>9</v>
      </c>
      <c r="E30" s="144"/>
      <c r="F30" s="145"/>
      <c r="G30" s="148"/>
    </row>
    <row r="31" spans="1:7" ht="15.6">
      <c r="A31" s="44" t="s">
        <v>33</v>
      </c>
      <c r="B31" s="35"/>
      <c r="C31" s="35"/>
      <c r="D31" s="35"/>
      <c r="E31" s="37"/>
      <c r="F31" s="38"/>
      <c r="G31" s="43"/>
    </row>
    <row r="32" spans="1:7" ht="15.6">
      <c r="A32" s="45" t="s">
        <v>34</v>
      </c>
      <c r="B32" s="35"/>
      <c r="C32" s="35"/>
      <c r="D32" s="35"/>
      <c r="E32" s="46"/>
      <c r="F32" s="46"/>
      <c r="G32" s="46"/>
    </row>
    <row r="33" spans="1:7" ht="15.6">
      <c r="A33" s="45" t="s">
        <v>35</v>
      </c>
      <c r="B33" s="35"/>
      <c r="C33" s="35"/>
      <c r="D33" s="35"/>
      <c r="E33" s="46"/>
      <c r="F33" s="46"/>
      <c r="G33" s="46"/>
    </row>
    <row r="34" spans="1:7" ht="15.6">
      <c r="A34" s="45" t="s">
        <v>36</v>
      </c>
      <c r="B34" s="35"/>
      <c r="C34" s="35"/>
      <c r="D34" s="35"/>
      <c r="E34" s="46"/>
      <c r="F34" s="46"/>
      <c r="G34" s="46"/>
    </row>
    <row r="35" spans="1:7" ht="15.6">
      <c r="A35" s="45" t="s">
        <v>37</v>
      </c>
      <c r="B35" s="35"/>
      <c r="C35" s="35"/>
      <c r="D35" s="35"/>
      <c r="E35" s="46"/>
      <c r="F35" s="46"/>
      <c r="G35" s="46"/>
    </row>
    <row r="36" spans="1:7" ht="15.6">
      <c r="A36" s="45" t="s">
        <v>38</v>
      </c>
      <c r="B36" s="35"/>
      <c r="C36" s="35"/>
      <c r="D36" s="35"/>
      <c r="E36" s="46"/>
      <c r="F36" s="46"/>
      <c r="G36" s="46"/>
    </row>
    <row r="37" spans="1:7" ht="21.6">
      <c r="A37" s="143" t="s">
        <v>263</v>
      </c>
      <c r="B37" s="143"/>
      <c r="C37" s="143"/>
      <c r="D37" s="143"/>
      <c r="E37" s="143"/>
      <c r="F37" s="143"/>
      <c r="G37" s="143"/>
    </row>
    <row r="38" spans="1:7" ht="15.6">
      <c r="A38" s="30" t="s">
        <v>108</v>
      </c>
      <c r="B38" s="30" t="s">
        <v>109</v>
      </c>
      <c r="C38" s="30" t="s">
        <v>110</v>
      </c>
      <c r="D38" s="30" t="s">
        <v>111</v>
      </c>
      <c r="E38" s="30" t="s">
        <v>112</v>
      </c>
      <c r="F38" s="30" t="s">
        <v>103</v>
      </c>
      <c r="G38" s="30" t="s">
        <v>113</v>
      </c>
    </row>
    <row r="39" spans="1:7" ht="15.6">
      <c r="A39" s="31" t="s">
        <v>114</v>
      </c>
      <c r="B39" s="30">
        <v>32</v>
      </c>
      <c r="C39" s="30">
        <v>32</v>
      </c>
      <c r="D39" s="30"/>
      <c r="E39" s="32"/>
      <c r="F39" s="33"/>
      <c r="G39" s="30"/>
    </row>
    <row r="40" spans="1:7" ht="15.6">
      <c r="A40" s="34" t="s">
        <v>115</v>
      </c>
      <c r="B40" s="35"/>
      <c r="C40" s="30">
        <v>0</v>
      </c>
      <c r="D40" s="36"/>
      <c r="E40" s="37">
        <f>15/0.85</f>
        <v>17.647058823529413</v>
      </c>
      <c r="F40" s="38"/>
      <c r="G40" s="38"/>
    </row>
    <row r="41" spans="1:7" ht="15.6">
      <c r="A41" s="39" t="s">
        <v>25</v>
      </c>
      <c r="B41" s="35"/>
      <c r="C41" s="35">
        <v>0</v>
      </c>
      <c r="D41" s="36"/>
      <c r="E41" s="36"/>
      <c r="F41" s="37"/>
      <c r="G41" s="38"/>
    </row>
    <row r="42" spans="1:7" ht="15.6">
      <c r="A42" s="40" t="s">
        <v>116</v>
      </c>
      <c r="B42" s="35">
        <v>14</v>
      </c>
      <c r="C42" s="35">
        <v>14</v>
      </c>
      <c r="D42" s="35">
        <f t="shared" ref="D42:D48" si="1">(B42*8+C42*4)/12</f>
        <v>14</v>
      </c>
      <c r="E42" s="36">
        <f>103/19</f>
        <v>5.4210526315789478</v>
      </c>
      <c r="F42" s="38"/>
      <c r="G42" s="38"/>
    </row>
    <row r="43" spans="1:7" ht="15.6">
      <c r="A43" s="40" t="s">
        <v>117</v>
      </c>
      <c r="B43" s="35">
        <v>9</v>
      </c>
      <c r="C43" s="35">
        <v>9</v>
      </c>
      <c r="D43" s="35">
        <f t="shared" si="1"/>
        <v>9</v>
      </c>
      <c r="E43" s="36">
        <f>136/13.5</f>
        <v>10.074074074074074</v>
      </c>
      <c r="F43" s="38"/>
      <c r="G43" s="38"/>
    </row>
    <row r="44" spans="1:7" ht="15.6">
      <c r="A44" s="40" t="s">
        <v>118</v>
      </c>
      <c r="B44" s="35"/>
      <c r="C44" s="35"/>
      <c r="D44" s="35">
        <f t="shared" si="1"/>
        <v>0</v>
      </c>
      <c r="E44" s="36"/>
      <c r="F44" s="38"/>
      <c r="G44" s="38"/>
    </row>
    <row r="45" spans="1:7" ht="15.6">
      <c r="A45" s="41" t="s">
        <v>29</v>
      </c>
      <c r="B45" s="35"/>
      <c r="C45" s="35"/>
      <c r="D45" s="35">
        <f t="shared" si="1"/>
        <v>0</v>
      </c>
      <c r="E45" s="36"/>
      <c r="F45" s="38"/>
      <c r="G45" s="42"/>
    </row>
    <row r="46" spans="1:7" ht="15.6">
      <c r="A46" s="39" t="s">
        <v>30</v>
      </c>
      <c r="B46" s="35"/>
      <c r="C46" s="35"/>
      <c r="D46" s="35">
        <f t="shared" si="1"/>
        <v>0</v>
      </c>
      <c r="E46" s="144">
        <v>3</v>
      </c>
      <c r="F46" s="145"/>
      <c r="G46" s="146"/>
    </row>
    <row r="47" spans="1:7" ht="15.6">
      <c r="A47" s="39" t="s">
        <v>31</v>
      </c>
      <c r="B47" s="35">
        <v>4</v>
      </c>
      <c r="C47" s="35">
        <v>4</v>
      </c>
      <c r="D47" s="35">
        <f t="shared" si="1"/>
        <v>4</v>
      </c>
      <c r="E47" s="144"/>
      <c r="F47" s="145"/>
      <c r="G47" s="147"/>
    </row>
    <row r="48" spans="1:7" ht="15.6">
      <c r="A48" s="39" t="s">
        <v>32</v>
      </c>
      <c r="B48" s="35">
        <v>9</v>
      </c>
      <c r="C48" s="35">
        <v>9</v>
      </c>
      <c r="D48" s="35">
        <f t="shared" si="1"/>
        <v>9</v>
      </c>
      <c r="E48" s="144"/>
      <c r="F48" s="145"/>
      <c r="G48" s="148"/>
    </row>
    <row r="49" spans="1:7" ht="15.6">
      <c r="A49" s="44" t="s">
        <v>33</v>
      </c>
      <c r="B49" s="35"/>
      <c r="C49" s="35"/>
      <c r="D49" s="35"/>
      <c r="E49" s="37"/>
      <c r="F49" s="38"/>
      <c r="G49" s="43"/>
    </row>
    <row r="50" spans="1:7" ht="15.6">
      <c r="A50" s="45" t="s">
        <v>34</v>
      </c>
      <c r="B50" s="35"/>
      <c r="C50" s="35"/>
      <c r="D50" s="35"/>
      <c r="E50" s="46"/>
      <c r="F50" s="46"/>
      <c r="G50" s="46"/>
    </row>
    <row r="51" spans="1:7" ht="15.6">
      <c r="A51" s="45" t="s">
        <v>35</v>
      </c>
      <c r="B51" s="35"/>
      <c r="C51" s="35"/>
      <c r="D51" s="35"/>
      <c r="E51" s="46"/>
      <c r="F51" s="46"/>
      <c r="G51" s="46"/>
    </row>
    <row r="52" spans="1:7" ht="15.6">
      <c r="A52" s="45" t="s">
        <v>36</v>
      </c>
      <c r="B52" s="35"/>
      <c r="C52" s="35"/>
      <c r="D52" s="35"/>
      <c r="E52" s="46"/>
      <c r="F52" s="46"/>
      <c r="G52" s="46"/>
    </row>
    <row r="53" spans="1:7" ht="15.6">
      <c r="A53" s="45" t="s">
        <v>37</v>
      </c>
      <c r="B53" s="35"/>
      <c r="C53" s="35"/>
      <c r="D53" s="35"/>
      <c r="E53" s="46"/>
      <c r="F53" s="46"/>
      <c r="G53" s="46"/>
    </row>
    <row r="54" spans="1:7" ht="15.6">
      <c r="A54" s="45" t="s">
        <v>38</v>
      </c>
      <c r="B54" s="35"/>
      <c r="C54" s="35"/>
      <c r="D54" s="35"/>
      <c r="E54" s="46"/>
      <c r="F54" s="46"/>
      <c r="G54" s="46"/>
    </row>
  </sheetData>
  <mergeCells count="12">
    <mergeCell ref="E28:E30"/>
    <mergeCell ref="F28:F30"/>
    <mergeCell ref="G28:G30"/>
    <mergeCell ref="A37:G37"/>
    <mergeCell ref="E46:E48"/>
    <mergeCell ref="F46:F48"/>
    <mergeCell ref="G46:G48"/>
    <mergeCell ref="A1:G1"/>
    <mergeCell ref="E10:E12"/>
    <mergeCell ref="F10:F12"/>
    <mergeCell ref="G10:G12"/>
    <mergeCell ref="A19:G19"/>
  </mergeCells>
  <phoneticPr fontId="28" type="noConversion"/>
  <printOptions horizontalCentered="1"/>
  <pageMargins left="0.70866141732283472" right="0.70866141732283472" top="0.74803149606299213" bottom="0.74803149606299213" header="0.31496062992125984" footer="0.31496062992125984"/>
  <pageSetup paperSize="12" orientation="portrait" horizontalDpi="200" verticalDpi="200" r:id="rId1"/>
</worksheet>
</file>

<file path=xl/worksheets/sheet8.xml><?xml version="1.0" encoding="utf-8"?>
<worksheet xmlns="http://schemas.openxmlformats.org/spreadsheetml/2006/main" xmlns:r="http://schemas.openxmlformats.org/officeDocument/2006/relationships">
  <dimension ref="A1:H32"/>
  <sheetViews>
    <sheetView workbookViewId="0">
      <selection sqref="A1:G1"/>
    </sheetView>
  </sheetViews>
  <sheetFormatPr defaultColWidth="9" defaultRowHeight="14.4"/>
  <cols>
    <col min="1" max="1" width="18.109375" customWidth="1"/>
    <col min="2" max="2" width="16" customWidth="1"/>
    <col min="3" max="3" width="13.109375" customWidth="1"/>
    <col min="4" max="4" width="16.88671875" customWidth="1"/>
    <col min="5" max="5" width="14.77734375" customWidth="1"/>
    <col min="6" max="6" width="11.21875" customWidth="1"/>
    <col min="7" max="7" width="16.33203125" customWidth="1"/>
  </cols>
  <sheetData>
    <row r="1" spans="1:8" ht="24">
      <c r="A1" s="149" t="s">
        <v>201</v>
      </c>
      <c r="B1" s="149"/>
      <c r="C1" s="149"/>
      <c r="D1" s="149"/>
      <c r="E1" s="149"/>
      <c r="F1" s="149"/>
      <c r="G1" s="149"/>
      <c r="H1" s="15"/>
    </row>
    <row r="2" spans="1:8">
      <c r="G2" t="s">
        <v>70</v>
      </c>
    </row>
    <row r="3" spans="1:8" ht="15.6">
      <c r="A3" s="16" t="s">
        <v>108</v>
      </c>
      <c r="B3" s="17" t="s">
        <v>119</v>
      </c>
      <c r="C3" s="17" t="s">
        <v>120</v>
      </c>
      <c r="D3" s="17" t="s">
        <v>121</v>
      </c>
      <c r="E3" s="18" t="s">
        <v>71</v>
      </c>
      <c r="F3" s="17" t="s">
        <v>122</v>
      </c>
      <c r="G3" s="19" t="s">
        <v>123</v>
      </c>
      <c r="H3" s="20" t="s">
        <v>124</v>
      </c>
    </row>
    <row r="4" spans="1:8" ht="15.6">
      <c r="A4" s="21" t="s">
        <v>125</v>
      </c>
      <c r="B4" s="22">
        <v>1054355</v>
      </c>
      <c r="C4" s="22">
        <f>8.17*1.2*10000*15</f>
        <v>1470600</v>
      </c>
      <c r="D4" s="22"/>
      <c r="E4" s="22">
        <v>1054355</v>
      </c>
      <c r="F4" s="23"/>
      <c r="G4" s="24"/>
      <c r="H4" s="25"/>
    </row>
    <row r="5" spans="1:8" ht="15.6">
      <c r="A5" s="21" t="s">
        <v>126</v>
      </c>
      <c r="B5" s="22"/>
      <c r="C5" s="22"/>
      <c r="D5" s="22"/>
      <c r="E5" s="22"/>
      <c r="F5" s="23"/>
      <c r="G5" s="26"/>
      <c r="H5" s="25"/>
    </row>
    <row r="6" spans="1:8" ht="15.6">
      <c r="A6" s="27" t="s">
        <v>127</v>
      </c>
      <c r="B6" s="22"/>
      <c r="C6" s="22"/>
      <c r="D6" s="22"/>
      <c r="E6" s="22">
        <f>E4*0.12</f>
        <v>126522.59999999999</v>
      </c>
      <c r="F6" s="23"/>
      <c r="G6" s="28"/>
      <c r="H6" s="25"/>
    </row>
    <row r="7" spans="1:8" ht="15.6">
      <c r="A7" s="21" t="s">
        <v>128</v>
      </c>
      <c r="B7" s="22"/>
      <c r="C7" s="22"/>
      <c r="D7" s="22"/>
      <c r="E7" s="22"/>
      <c r="F7" s="23"/>
      <c r="G7" s="26"/>
      <c r="H7" s="25"/>
    </row>
    <row r="8" spans="1:8" ht="15.6">
      <c r="A8" s="27" t="s">
        <v>129</v>
      </c>
      <c r="B8" s="22"/>
      <c r="C8" s="22"/>
      <c r="D8" s="22"/>
      <c r="E8" s="22"/>
      <c r="F8" s="23"/>
      <c r="G8" s="26"/>
      <c r="H8" s="25"/>
    </row>
    <row r="9" spans="1:8" ht="15.6">
      <c r="A9" s="21" t="s">
        <v>130</v>
      </c>
      <c r="B9" s="22"/>
      <c r="C9" s="22"/>
      <c r="D9" s="22"/>
      <c r="E9" s="22">
        <f>E4*0.05</f>
        <v>52717.75</v>
      </c>
      <c r="F9" s="22">
        <f>E4*0.05</f>
        <v>52717.75</v>
      </c>
      <c r="G9" s="26"/>
      <c r="H9" s="25"/>
    </row>
    <row r="10" spans="1:8" ht="15.6">
      <c r="A10" s="21" t="s">
        <v>131</v>
      </c>
      <c r="B10" s="22"/>
      <c r="C10" s="22">
        <f>E4*0.02</f>
        <v>21087.100000000002</v>
      </c>
      <c r="D10" s="22"/>
      <c r="E10" s="22">
        <f>E4*0.02</f>
        <v>21087.100000000002</v>
      </c>
      <c r="F10" s="23">
        <f>E4*0.02</f>
        <v>21087.100000000002</v>
      </c>
      <c r="G10" s="26"/>
      <c r="H10" s="25"/>
    </row>
    <row r="11" spans="1:8" ht="15.6">
      <c r="A11" s="21" t="s">
        <v>132</v>
      </c>
      <c r="B11" s="22"/>
      <c r="C11" s="22">
        <f>E4*0.025</f>
        <v>26358.875</v>
      </c>
      <c r="D11" s="22"/>
      <c r="E11" s="22">
        <f>E4*0.025</f>
        <v>26358.875</v>
      </c>
      <c r="F11" s="23">
        <f>E4*0.025</f>
        <v>26358.875</v>
      </c>
      <c r="G11" s="26"/>
      <c r="H11" s="25"/>
    </row>
    <row r="12" spans="1:8">
      <c r="A12" s="25" t="s">
        <v>133</v>
      </c>
      <c r="B12" s="25">
        <v>323434</v>
      </c>
      <c r="C12" s="25"/>
      <c r="D12" s="25"/>
      <c r="E12" s="25"/>
      <c r="F12" s="25"/>
      <c r="G12" s="25"/>
      <c r="H12" s="25"/>
    </row>
    <row r="13" spans="1:8" ht="15.6">
      <c r="A13" s="16" t="s">
        <v>108</v>
      </c>
      <c r="B13" s="17" t="s">
        <v>134</v>
      </c>
      <c r="C13" s="17" t="s">
        <v>120</v>
      </c>
      <c r="D13" s="17" t="s">
        <v>135</v>
      </c>
      <c r="E13" s="18" t="s">
        <v>72</v>
      </c>
      <c r="F13" s="17" t="s">
        <v>122</v>
      </c>
      <c r="G13" s="19" t="s">
        <v>136</v>
      </c>
      <c r="H13" s="20" t="s">
        <v>124</v>
      </c>
    </row>
    <row r="14" spans="1:8" ht="15.6">
      <c r="A14" s="21" t="s">
        <v>125</v>
      </c>
      <c r="B14" s="22">
        <v>1048562.5</v>
      </c>
      <c r="C14" s="22">
        <f>8.4*10000*1.2*16</f>
        <v>1612800</v>
      </c>
      <c r="D14" s="22"/>
      <c r="E14" s="22">
        <v>1048562.5</v>
      </c>
      <c r="F14" s="23"/>
      <c r="G14" s="24"/>
      <c r="H14" s="25"/>
    </row>
    <row r="15" spans="1:8" ht="15.6">
      <c r="A15" s="21" t="s">
        <v>126</v>
      </c>
      <c r="B15" s="22"/>
      <c r="C15" s="22"/>
      <c r="D15" s="22"/>
      <c r="E15" s="22"/>
      <c r="F15" s="23"/>
      <c r="G15" s="26"/>
      <c r="H15" s="25"/>
    </row>
    <row r="16" spans="1:8" ht="15.6">
      <c r="A16" s="27" t="s">
        <v>127</v>
      </c>
      <c r="B16" s="22"/>
      <c r="C16" s="22"/>
      <c r="D16" s="22"/>
      <c r="E16" s="22">
        <f>E14*0.12</f>
        <v>125827.5</v>
      </c>
      <c r="F16" s="23"/>
      <c r="G16" s="28"/>
      <c r="H16" s="25"/>
    </row>
    <row r="17" spans="1:8" ht="15.6">
      <c r="A17" s="21" t="s">
        <v>128</v>
      </c>
      <c r="B17" s="22"/>
      <c r="C17" s="22"/>
      <c r="D17" s="22"/>
      <c r="E17" s="22"/>
      <c r="F17" s="23"/>
      <c r="G17" s="26"/>
      <c r="H17" s="25"/>
    </row>
    <row r="18" spans="1:8" ht="15.6">
      <c r="A18" s="27" t="s">
        <v>129</v>
      </c>
      <c r="B18" s="22"/>
      <c r="C18" s="22"/>
      <c r="D18" s="22"/>
      <c r="E18" s="22"/>
      <c r="F18" s="23"/>
      <c r="G18" s="26"/>
      <c r="H18" s="25"/>
    </row>
    <row r="19" spans="1:8" ht="15.6">
      <c r="A19" s="21" t="s">
        <v>130</v>
      </c>
      <c r="B19" s="22"/>
      <c r="C19" s="22"/>
      <c r="D19" s="22"/>
      <c r="E19" s="22">
        <f>E14*0.05</f>
        <v>52428.125</v>
      </c>
      <c r="F19" s="22">
        <f>E14*0.05</f>
        <v>52428.125</v>
      </c>
      <c r="G19" s="26"/>
      <c r="H19" s="25"/>
    </row>
    <row r="20" spans="1:8" ht="15.6">
      <c r="A20" s="21" t="s">
        <v>131</v>
      </c>
      <c r="B20" s="22"/>
      <c r="C20" s="22">
        <f>E14*0.02</f>
        <v>20971.25</v>
      </c>
      <c r="D20" s="22"/>
      <c r="E20" s="22">
        <f>E14*0.02</f>
        <v>20971.25</v>
      </c>
      <c r="F20" s="23">
        <f>E14*0.02</f>
        <v>20971.25</v>
      </c>
      <c r="G20" s="26"/>
      <c r="H20" s="25"/>
    </row>
    <row r="21" spans="1:8" ht="15.6">
      <c r="A21" s="21" t="s">
        <v>132</v>
      </c>
      <c r="B21" s="22"/>
      <c r="C21" s="22">
        <f>E14*0.025</f>
        <v>26214.0625</v>
      </c>
      <c r="D21" s="22"/>
      <c r="E21" s="22">
        <f>E14*0.025</f>
        <v>26214.0625</v>
      </c>
      <c r="F21" s="23">
        <f>E14*0.025</f>
        <v>26214.0625</v>
      </c>
      <c r="G21" s="26"/>
      <c r="H21" s="25"/>
    </row>
    <row r="22" spans="1:8">
      <c r="A22" s="25" t="s">
        <v>133</v>
      </c>
      <c r="B22" s="25">
        <v>60543</v>
      </c>
      <c r="C22" s="25"/>
      <c r="D22" s="25"/>
      <c r="E22" s="25"/>
      <c r="F22" s="25"/>
      <c r="G22" s="25"/>
      <c r="H22" s="25"/>
    </row>
    <row r="23" spans="1:8" ht="15.6">
      <c r="A23" s="16" t="s">
        <v>108</v>
      </c>
      <c r="B23" s="17" t="s">
        <v>137</v>
      </c>
      <c r="C23" s="17" t="s">
        <v>120</v>
      </c>
      <c r="D23" s="17" t="s">
        <v>138</v>
      </c>
      <c r="E23" s="18" t="s">
        <v>73</v>
      </c>
      <c r="F23" s="17" t="s">
        <v>122</v>
      </c>
      <c r="G23" s="19" t="s">
        <v>139</v>
      </c>
      <c r="H23" s="20" t="s">
        <v>124</v>
      </c>
    </row>
    <row r="24" spans="1:8" ht="15.6">
      <c r="A24" s="21" t="s">
        <v>125</v>
      </c>
      <c r="B24" s="22">
        <v>1063372.5</v>
      </c>
      <c r="C24" s="22">
        <f>8.63*10000*1.2*18</f>
        <v>1864080.0000000002</v>
      </c>
      <c r="D24" s="22"/>
      <c r="E24" s="22">
        <v>1063372.5</v>
      </c>
      <c r="F24" s="23"/>
      <c r="G24" s="24"/>
      <c r="H24" s="25"/>
    </row>
    <row r="25" spans="1:8" ht="15.6">
      <c r="A25" s="21" t="s">
        <v>126</v>
      </c>
      <c r="B25" s="22"/>
      <c r="C25" s="22"/>
      <c r="D25" s="22"/>
      <c r="E25" s="22"/>
      <c r="F25" s="23"/>
      <c r="G25" s="26"/>
      <c r="H25" s="25"/>
    </row>
    <row r="26" spans="1:8" ht="15.6">
      <c r="A26" s="27" t="s">
        <v>127</v>
      </c>
      <c r="B26" s="22"/>
      <c r="C26" s="22"/>
      <c r="D26" s="22"/>
      <c r="E26" s="22">
        <f>E24*0.12</f>
        <v>127604.7</v>
      </c>
      <c r="F26" s="23"/>
      <c r="G26" s="28"/>
      <c r="H26" s="25"/>
    </row>
    <row r="27" spans="1:8" ht="15.6">
      <c r="A27" s="21" t="s">
        <v>128</v>
      </c>
      <c r="B27" s="22"/>
      <c r="C27" s="22"/>
      <c r="D27" s="22"/>
      <c r="E27" s="22"/>
      <c r="F27" s="23"/>
      <c r="G27" s="26"/>
      <c r="H27" s="25"/>
    </row>
    <row r="28" spans="1:8" ht="15.6">
      <c r="A28" s="27" t="s">
        <v>129</v>
      </c>
      <c r="B28" s="22"/>
      <c r="C28" s="22"/>
      <c r="D28" s="22"/>
      <c r="E28" s="22"/>
      <c r="F28" s="23"/>
      <c r="G28" s="26"/>
      <c r="H28" s="25"/>
    </row>
    <row r="29" spans="1:8" ht="15.6">
      <c r="A29" s="21" t="s">
        <v>130</v>
      </c>
      <c r="B29" s="22"/>
      <c r="C29" s="22"/>
      <c r="D29" s="22"/>
      <c r="E29" s="22">
        <f>E24*0.05</f>
        <v>53168.625</v>
      </c>
      <c r="F29" s="22">
        <f>E24*0.05</f>
        <v>53168.625</v>
      </c>
      <c r="G29" s="26"/>
      <c r="H29" s="25"/>
    </row>
    <row r="30" spans="1:8" ht="15.6">
      <c r="A30" s="21" t="s">
        <v>131</v>
      </c>
      <c r="B30" s="22"/>
      <c r="C30" s="22">
        <f>E24*0.02</f>
        <v>21267.45</v>
      </c>
      <c r="D30" s="22"/>
      <c r="E30" s="22">
        <f>E24*0.02</f>
        <v>21267.45</v>
      </c>
      <c r="F30" s="23">
        <f>E24*0.02</f>
        <v>21267.45</v>
      </c>
      <c r="G30" s="26"/>
      <c r="H30" s="25"/>
    </row>
    <row r="31" spans="1:8" ht="15.6">
      <c r="A31" s="21" t="s">
        <v>132</v>
      </c>
      <c r="B31" s="22"/>
      <c r="C31" s="22">
        <f>E24*0.025</f>
        <v>26584.3125</v>
      </c>
      <c r="D31" s="22"/>
      <c r="E31" s="22">
        <f>E24*0.025</f>
        <v>26584.3125</v>
      </c>
      <c r="F31" s="23">
        <f>E24*0.025</f>
        <v>26584.3125</v>
      </c>
      <c r="G31" s="26"/>
      <c r="H31" s="25"/>
    </row>
    <row r="32" spans="1:8">
      <c r="A32" s="25" t="s">
        <v>133</v>
      </c>
      <c r="B32" s="29">
        <v>8238</v>
      </c>
      <c r="C32" s="25"/>
      <c r="D32" s="25"/>
      <c r="E32" s="25"/>
      <c r="F32" s="25"/>
      <c r="G32" s="25"/>
      <c r="H32" s="25"/>
    </row>
  </sheetData>
  <mergeCells count="1">
    <mergeCell ref="A1:G1"/>
  </mergeCells>
  <phoneticPr fontId="2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E32"/>
  <sheetViews>
    <sheetView workbookViewId="0">
      <selection activeCell="D6" sqref="D6"/>
    </sheetView>
  </sheetViews>
  <sheetFormatPr defaultColWidth="9" defaultRowHeight="14.4"/>
  <cols>
    <col min="1" max="1" width="25.88671875" customWidth="1"/>
    <col min="2" max="2" width="15" style="6" customWidth="1"/>
    <col min="3" max="3" width="14.33203125" style="6" customWidth="1"/>
    <col min="4" max="4" width="13.33203125" style="6" customWidth="1"/>
    <col min="5" max="5" width="15.109375" style="6" customWidth="1"/>
  </cols>
  <sheetData>
    <row r="1" spans="1:5" ht="24">
      <c r="A1" s="150" t="s">
        <v>202</v>
      </c>
      <c r="B1" s="150"/>
      <c r="C1" s="150"/>
      <c r="D1" s="150"/>
      <c r="E1" s="150"/>
    </row>
    <row r="2" spans="1:5" ht="22.2" customHeight="1">
      <c r="A2" s="7" t="s">
        <v>140</v>
      </c>
      <c r="B2" s="8" t="s">
        <v>141</v>
      </c>
      <c r="C2" s="8" t="s">
        <v>142</v>
      </c>
      <c r="D2" s="8" t="s">
        <v>143</v>
      </c>
      <c r="E2" s="8" t="s">
        <v>144</v>
      </c>
    </row>
    <row r="3" spans="1:5" ht="31.2" customHeight="1">
      <c r="A3" s="9" t="s">
        <v>145</v>
      </c>
      <c r="B3" s="10">
        <v>44779549</v>
      </c>
      <c r="C3" s="10"/>
      <c r="D3" s="10"/>
      <c r="E3" s="112">
        <f>E4+E21+E28</f>
        <v>375675.87708333333</v>
      </c>
    </row>
    <row r="4" spans="1:5" ht="21.75" customHeight="1">
      <c r="A4" s="11" t="s">
        <v>146</v>
      </c>
      <c r="B4" s="10">
        <v>2763032</v>
      </c>
      <c r="C4" s="10">
        <v>30</v>
      </c>
      <c r="D4" s="12">
        <v>0.05</v>
      </c>
      <c r="E4" s="112">
        <f>B4*0.95/C4</f>
        <v>87496.013333333336</v>
      </c>
    </row>
    <row r="5" spans="1:5" ht="21.75" customHeight="1">
      <c r="A5" s="13" t="s">
        <v>147</v>
      </c>
      <c r="B5" s="10">
        <v>2763032</v>
      </c>
      <c r="C5" s="10"/>
      <c r="D5" s="10"/>
      <c r="E5" s="112"/>
    </row>
    <row r="6" spans="1:5" ht="21.75" customHeight="1">
      <c r="A6" s="13" t="s">
        <v>148</v>
      </c>
      <c r="B6" s="10"/>
      <c r="C6" s="10"/>
      <c r="D6" s="10"/>
      <c r="E6" s="112"/>
    </row>
    <row r="7" spans="1:5" ht="21.75" customHeight="1">
      <c r="A7" s="13" t="s">
        <v>149</v>
      </c>
      <c r="B7" s="10"/>
      <c r="C7" s="10"/>
      <c r="D7" s="10"/>
      <c r="E7" s="112"/>
    </row>
    <row r="8" spans="1:5" ht="21.75" customHeight="1">
      <c r="A8" s="13" t="s">
        <v>150</v>
      </c>
      <c r="B8" s="10"/>
      <c r="C8" s="10"/>
      <c r="D8" s="10"/>
      <c r="E8" s="112"/>
    </row>
    <row r="9" spans="1:5" ht="21.75" customHeight="1">
      <c r="A9" s="14" t="s">
        <v>151</v>
      </c>
      <c r="B9" s="10">
        <v>0</v>
      </c>
      <c r="C9" s="10">
        <v>5</v>
      </c>
      <c r="D9" s="12">
        <v>0.1</v>
      </c>
      <c r="E9" s="112"/>
    </row>
    <row r="10" spans="1:5" ht="21.75" customHeight="1">
      <c r="A10" s="13" t="s">
        <v>152</v>
      </c>
      <c r="B10" s="10"/>
      <c r="C10" s="10"/>
      <c r="D10" s="10"/>
      <c r="E10" s="112"/>
    </row>
    <row r="11" spans="1:5" ht="21.75" customHeight="1">
      <c r="A11" s="13" t="s">
        <v>153</v>
      </c>
      <c r="B11" s="10"/>
      <c r="C11" s="10"/>
      <c r="D11" s="10"/>
      <c r="E11" s="112"/>
    </row>
    <row r="12" spans="1:5" ht="21.75" customHeight="1">
      <c r="A12" s="13" t="s">
        <v>154</v>
      </c>
      <c r="B12" s="10"/>
      <c r="C12" s="10"/>
      <c r="D12" s="10"/>
      <c r="E12" s="112"/>
    </row>
    <row r="13" spans="1:5" ht="21.75" customHeight="1">
      <c r="A13" s="13" t="s">
        <v>155</v>
      </c>
      <c r="B13" s="10"/>
      <c r="C13" s="10"/>
      <c r="D13" s="10"/>
      <c r="E13" s="112"/>
    </row>
    <row r="14" spans="1:5" ht="21.75" customHeight="1">
      <c r="A14" s="13" t="s">
        <v>156</v>
      </c>
      <c r="B14" s="10"/>
      <c r="C14" s="10"/>
      <c r="D14" s="10"/>
      <c r="E14" s="112"/>
    </row>
    <row r="15" spans="1:5" ht="21.75" customHeight="1">
      <c r="A15" s="13" t="s">
        <v>157</v>
      </c>
      <c r="B15" s="10"/>
      <c r="C15" s="10"/>
      <c r="D15" s="10"/>
      <c r="E15" s="112"/>
    </row>
    <row r="16" spans="1:5" ht="21.75" customHeight="1">
      <c r="A16" s="13" t="s">
        <v>158</v>
      </c>
      <c r="B16" s="10"/>
      <c r="C16" s="10"/>
      <c r="D16" s="10"/>
      <c r="E16" s="112"/>
    </row>
    <row r="17" spans="1:5" ht="21.75" customHeight="1">
      <c r="A17" s="13" t="s">
        <v>159</v>
      </c>
      <c r="B17" s="10"/>
      <c r="C17" s="10"/>
      <c r="D17" s="10"/>
      <c r="E17" s="112"/>
    </row>
    <row r="18" spans="1:5" ht="21.75" customHeight="1">
      <c r="A18" s="13" t="s">
        <v>160</v>
      </c>
      <c r="B18" s="10"/>
      <c r="C18" s="10"/>
      <c r="D18" s="10"/>
      <c r="E18" s="112"/>
    </row>
    <row r="19" spans="1:5" ht="21.75" customHeight="1">
      <c r="A19" s="13" t="s">
        <v>161</v>
      </c>
      <c r="B19" s="10"/>
      <c r="C19" s="10"/>
      <c r="D19" s="10"/>
      <c r="E19" s="112"/>
    </row>
    <row r="20" spans="1:5" ht="36" customHeight="1">
      <c r="A20" s="13" t="s">
        <v>162</v>
      </c>
      <c r="B20" s="10"/>
      <c r="C20" s="10"/>
      <c r="D20" s="10"/>
      <c r="E20" s="112"/>
    </row>
    <row r="21" spans="1:5" ht="21.75" customHeight="1">
      <c r="A21" s="14" t="s">
        <v>163</v>
      </c>
      <c r="B21" s="10">
        <v>1183768</v>
      </c>
      <c r="C21" s="10">
        <v>5</v>
      </c>
      <c r="D21" s="12">
        <v>0.05</v>
      </c>
      <c r="E21" s="112">
        <f>B21*0.95/C21</f>
        <v>224915.91999999998</v>
      </c>
    </row>
    <row r="22" spans="1:5" ht="21.75" customHeight="1">
      <c r="A22" s="13" t="s">
        <v>164</v>
      </c>
      <c r="B22" s="10"/>
      <c r="C22" s="10"/>
      <c r="D22" s="10"/>
      <c r="E22" s="112"/>
    </row>
    <row r="23" spans="1:5" ht="21.75" customHeight="1">
      <c r="A23" s="13" t="s">
        <v>165</v>
      </c>
      <c r="B23" s="10"/>
      <c r="C23" s="10"/>
      <c r="D23" s="10"/>
      <c r="E23" s="112"/>
    </row>
    <row r="24" spans="1:5" ht="21.75" customHeight="1">
      <c r="A24" s="13" t="s">
        <v>166</v>
      </c>
      <c r="B24" s="10"/>
      <c r="C24" s="10"/>
      <c r="D24" s="10"/>
      <c r="E24" s="112"/>
    </row>
    <row r="25" spans="1:5" ht="21.75" customHeight="1">
      <c r="A25" s="13" t="s">
        <v>167</v>
      </c>
      <c r="B25" s="10"/>
      <c r="C25" s="10"/>
      <c r="D25" s="10"/>
      <c r="E25" s="112"/>
    </row>
    <row r="26" spans="1:5" ht="21.75" customHeight="1">
      <c r="A26" s="13" t="s">
        <v>168</v>
      </c>
      <c r="B26" s="10"/>
      <c r="C26" s="10"/>
      <c r="D26" s="10"/>
      <c r="E26" s="112"/>
    </row>
    <row r="27" spans="1:5" ht="21.75" customHeight="1">
      <c r="A27" s="13" t="s">
        <v>169</v>
      </c>
      <c r="B27" s="10"/>
      <c r="C27" s="10"/>
      <c r="D27" s="10"/>
      <c r="E27" s="112"/>
    </row>
    <row r="28" spans="1:5" ht="21.75" customHeight="1">
      <c r="A28" s="14" t="s">
        <v>170</v>
      </c>
      <c r="B28" s="10">
        <v>532749</v>
      </c>
      <c r="C28" s="10">
        <v>8</v>
      </c>
      <c r="D28" s="12">
        <v>0.05</v>
      </c>
      <c r="E28" s="112">
        <f>B28*0.95/C28</f>
        <v>63263.943749999999</v>
      </c>
    </row>
    <row r="29" spans="1:5" ht="21.75" customHeight="1">
      <c r="A29" s="13" t="s">
        <v>171</v>
      </c>
      <c r="B29" s="10"/>
      <c r="C29" s="10"/>
      <c r="D29" s="10"/>
      <c r="E29" s="112"/>
    </row>
    <row r="30" spans="1:5" ht="33" customHeight="1">
      <c r="A30" s="13" t="s">
        <v>172</v>
      </c>
      <c r="B30" s="10"/>
      <c r="C30" s="10"/>
      <c r="D30" s="10"/>
      <c r="E30" s="112"/>
    </row>
    <row r="31" spans="1:5" ht="21.75" customHeight="1">
      <c r="A31" s="13" t="s">
        <v>173</v>
      </c>
      <c r="B31" s="10"/>
      <c r="C31" s="10"/>
      <c r="D31" s="10"/>
      <c r="E31" s="112"/>
    </row>
    <row r="32" spans="1:5">
      <c r="E32" s="113"/>
    </row>
  </sheetData>
  <mergeCells count="1">
    <mergeCell ref="A1:E1"/>
  </mergeCells>
  <phoneticPr fontId="2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2023-01-10T07:58:17Z</cp:lastPrinted>
  <dcterms:created xsi:type="dcterms:W3CDTF">2022-07-04T01:13:00Z</dcterms:created>
  <dcterms:modified xsi:type="dcterms:W3CDTF">2023-01-12T07:53:22Z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4184FE2F0101407AAE38DB4388A39269</vt:lpwstr>
  </property>
  <property fmtid="{D5CDD505-2E9C-101B-9397-08002B2CF9AE}" pid="3" name="KSOProductBuildVer">
    <vt:lpwstr>2052-11.1.0.12763</vt:lpwstr>
  </property>
</Properties>
</file>