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240" windowHeight="13200" firstSheet="7" activeTab="12"/>
  </bookViews>
  <sheets>
    <sheet name="封面" sheetId="1" r:id="rId1"/>
    <sheet name="基本情况表" sheetId="2" r:id="rId2"/>
    <sheet name="收入情况表" sheetId="3" r:id="rId3"/>
    <sheet name="教育成本归集表" sheetId="4" r:id="rId4"/>
    <sheet name="教育培养成本核定表" sheetId="5" r:id="rId5"/>
    <sheet name="学生人数核定表2019" sheetId="6" r:id="rId6"/>
    <sheet name="学生人数核定表2020" sheetId="11" r:id="rId7"/>
    <sheet name="学生人数核定表2021" sheetId="12" r:id="rId8"/>
    <sheet name="教职工人数核定表2019" sheetId="7" r:id="rId9"/>
    <sheet name="教职工人数核定表2020" sheetId="13" r:id="rId10"/>
    <sheet name="教职工人数核定表2021" sheetId="14" r:id="rId11"/>
    <sheet name="薪酬核定表" sheetId="8" r:id="rId12"/>
    <sheet name="固定资产折旧计算表" sheetId="9" r:id="rId13"/>
    <sheet name="承若书" sheetId="10" r:id="rId14"/>
  </sheets>
  <definedNames>
    <definedName name="_xlnm.Print_Titles" localSheetId="3">教育成本归集表!$1:$4</definedName>
  </definedNames>
  <calcPr calcId="125725"/>
</workbook>
</file>

<file path=xl/calcChain.xml><?xml version="1.0" encoding="utf-8"?>
<calcChain xmlns="http://schemas.openxmlformats.org/spreadsheetml/2006/main">
  <c r="I55" i="4"/>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G36"/>
  <c r="J36"/>
  <c r="J27"/>
  <c r="J12"/>
  <c r="D16" i="5" s="1"/>
  <c r="D14" s="1"/>
  <c r="D22" s="1"/>
  <c r="D23" s="1"/>
  <c r="G27" i="4"/>
  <c r="D20" i="5"/>
  <c r="C20"/>
  <c r="D18"/>
  <c r="C18"/>
  <c r="D15"/>
  <c r="C15"/>
  <c r="J51" i="4"/>
  <c r="G51"/>
  <c r="D55"/>
  <c r="G12"/>
  <c r="C16" i="5" s="1"/>
  <c r="G5" i="4"/>
  <c r="E11" i="8"/>
  <c r="E10"/>
  <c r="E22"/>
  <c r="E21"/>
  <c r="E15"/>
  <c r="E26"/>
  <c r="E33" s="1"/>
  <c r="C26"/>
  <c r="C15"/>
  <c r="C4"/>
  <c r="E7" i="14"/>
  <c r="E6"/>
  <c r="E6" i="13"/>
  <c r="E7"/>
  <c r="E6" i="7"/>
  <c r="E7"/>
  <c r="B31" i="6"/>
  <c r="B35" i="11"/>
  <c r="F36" i="12"/>
  <c r="D12" i="4"/>
  <c r="G6"/>
  <c r="G23"/>
  <c r="G14"/>
  <c r="H45"/>
  <c r="E9" i="9"/>
  <c r="E4"/>
  <c r="E21"/>
  <c r="E3" s="1"/>
  <c r="E11"/>
  <c r="E7"/>
  <c r="E5"/>
  <c r="J5" i="4"/>
  <c r="J23"/>
  <c r="J14"/>
  <c r="E4" i="14"/>
  <c r="E3" s="1"/>
  <c r="D5"/>
  <c r="D12"/>
  <c r="D11"/>
  <c r="D10"/>
  <c r="D9"/>
  <c r="D8"/>
  <c r="D7"/>
  <c r="D6"/>
  <c r="G4"/>
  <c r="F4"/>
  <c r="F3" s="1"/>
  <c r="F3" i="13"/>
  <c r="E3"/>
  <c r="E4"/>
  <c r="D12"/>
  <c r="D11"/>
  <c r="D10"/>
  <c r="D9"/>
  <c r="D8"/>
  <c r="D7"/>
  <c r="D6"/>
  <c r="D5"/>
  <c r="G4"/>
  <c r="F4"/>
  <c r="G4" i="7"/>
  <c r="F4"/>
  <c r="E4"/>
  <c r="D12"/>
  <c r="D11"/>
  <c r="D10"/>
  <c r="D9"/>
  <c r="D8"/>
  <c r="D7"/>
  <c r="D6"/>
  <c r="D5"/>
  <c r="B39" i="12"/>
  <c r="F17"/>
  <c r="F32" i="11"/>
  <c r="F13"/>
  <c r="F29" i="6"/>
  <c r="F13"/>
  <c r="B9" i="9"/>
  <c r="B4"/>
  <c r="B3"/>
  <c r="E36" i="12"/>
  <c r="C36"/>
  <c r="E17"/>
  <c r="C17"/>
  <c r="E32" i="11"/>
  <c r="C32"/>
  <c r="E13"/>
  <c r="C13"/>
  <c r="E29" i="6"/>
  <c r="C29"/>
  <c r="E13"/>
  <c r="C13"/>
  <c r="B14" i="5"/>
  <c r="D24" l="1"/>
  <c r="D26"/>
  <c r="J55" i="4"/>
  <c r="G55"/>
  <c r="C14" i="5"/>
  <c r="C22" s="1"/>
  <c r="C23" s="1"/>
  <c r="E32" i="8"/>
  <c r="C26" i="5" l="1"/>
  <c r="C27" s="1"/>
  <c r="C24"/>
  <c r="C25" s="1"/>
</calcChain>
</file>

<file path=xl/sharedStrings.xml><?xml version="1.0" encoding="utf-8"?>
<sst xmlns="http://schemas.openxmlformats.org/spreadsheetml/2006/main" count="465" uniqueCount="310">
  <si>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</si>
  <si>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</si>
  <si>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</si>
  <si>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</si>
  <si>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t>刘芬</t>
  </si>
  <si>
    <r>
      <rPr>
        <sz val="16"/>
        <rFont val="宋体"/>
        <family val="3"/>
        <charset val="134"/>
      </rPr>
      <t>财务负责人</t>
    </r>
  </si>
  <si>
    <t>杨春花</t>
  </si>
  <si>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</si>
  <si>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t>魏芝兰</t>
  </si>
  <si>
    <r>
      <rPr>
        <sz val="16"/>
        <rFont val="宋体"/>
        <family val="3"/>
        <charset val="134"/>
      </rPr>
      <t>学校地址</t>
    </r>
  </si>
  <si>
    <r>
      <rPr>
        <sz val="12"/>
        <rFont val="宋体"/>
        <family val="3"/>
        <charset val="134"/>
      </rPr>
      <t>白水镇湘湖村</t>
    </r>
    <r>
      <rPr>
        <sz val="12"/>
        <rFont val="Calibri"/>
        <family val="2"/>
      </rPr>
      <t>7</t>
    </r>
    <r>
      <rPr>
        <sz val="12"/>
        <rFont val="宋体"/>
        <family val="3"/>
        <charset val="134"/>
      </rPr>
      <t>组</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</si>
  <si>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</si>
  <si>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</si>
  <si>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</si>
  <si>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</si>
  <si>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</si>
  <si>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</si>
  <si>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</si>
  <si>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</si>
  <si>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</si>
  <si>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</si>
  <si>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</si>
  <si>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</si>
  <si>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</si>
  <si>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</si>
  <si>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rgb="FF000000"/>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</si>
  <si>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</si>
  <si>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rgb="FF000000"/>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</si>
  <si>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</si>
  <si>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</si>
  <si>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</si>
  <si>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</si>
  <si>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</si>
  <si>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</si>
  <si>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</si>
  <si>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</si>
  <si>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</si>
  <si>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</si>
  <si>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</si>
  <si>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</si>
  <si>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</si>
  <si>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</si>
  <si>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</si>
  <si>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</si>
  <si>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</si>
  <si>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</si>
  <si>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</si>
  <si>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</si>
  <si>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</si>
  <si>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</si>
  <si>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rgb="FF000000"/>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</si>
  <si>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</si>
  <si>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</si>
  <si>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</si>
  <si>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</si>
  <si>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</si>
  <si>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</si>
  <si>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</si>
  <si>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</si>
  <si>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</si>
  <si>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</si>
  <si>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</si>
  <si>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</si>
  <si>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</si>
  <si>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</si>
  <si>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</si>
  <si>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</si>
  <si>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</si>
  <si>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</si>
  <si>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</si>
  <si>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</si>
  <si>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</si>
  <si>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</si>
  <si>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</si>
  <si>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</si>
  <si>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</si>
  <si>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</si>
  <si>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</si>
  <si>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</si>
  <si>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</si>
  <si>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单位：元</t>
  </si>
  <si>
    <r>
      <rPr>
        <b/>
        <sz val="12"/>
        <rFont val="宋体"/>
        <family val="3"/>
        <charset val="134"/>
      </rPr>
      <t>项</t>
    </r>
    <r>
      <rPr>
        <b/>
        <sz val="12"/>
        <rFont val="Times New Roman"/>
        <family val="1"/>
      </rPr>
      <t xml:space="preserve">  </t>
    </r>
    <r>
      <rPr>
        <b/>
        <sz val="12"/>
        <rFont val="宋体"/>
        <family val="3"/>
        <charset val="134"/>
      </rPr>
      <t>目</t>
    </r>
  </si>
  <si>
    <r>
      <rPr>
        <b/>
        <sz val="12"/>
        <rFont val="Times New Roman"/>
        <family val="1"/>
      </rPr>
      <t>2019</t>
    </r>
    <r>
      <rPr>
        <b/>
        <sz val="12"/>
        <rFont val="宋体"/>
        <family val="3"/>
        <charset val="134"/>
      </rPr>
      <t>年上报数</t>
    </r>
  </si>
  <si>
    <r>
      <rPr>
        <b/>
        <sz val="12"/>
        <rFont val="宋体"/>
        <family val="3"/>
        <charset val="134"/>
      </rPr>
      <t>核增（减）</t>
    </r>
  </si>
  <si>
    <r>
      <rPr>
        <b/>
        <sz val="12"/>
        <rFont val="Times New Roman"/>
        <family val="1"/>
      </rPr>
      <t>2019</t>
    </r>
    <r>
      <rPr>
        <b/>
        <sz val="12"/>
        <rFont val="宋体"/>
        <family val="3"/>
        <charset val="134"/>
      </rPr>
      <t>年核定数</t>
    </r>
  </si>
  <si>
    <r>
      <rPr>
        <b/>
        <sz val="12"/>
        <rFont val="Times New Roman"/>
        <family val="1"/>
      </rPr>
      <t>2020</t>
    </r>
    <r>
      <rPr>
        <b/>
        <sz val="12"/>
        <rFont val="宋体"/>
        <family val="3"/>
        <charset val="134"/>
      </rPr>
      <t>年上报数</t>
    </r>
  </si>
  <si>
    <r>
      <rPr>
        <b/>
        <sz val="12"/>
        <rFont val="Times New Roman"/>
        <family val="1"/>
      </rPr>
      <t>2020</t>
    </r>
    <r>
      <rPr>
        <b/>
        <sz val="12"/>
        <rFont val="宋体"/>
        <family val="3"/>
        <charset val="134"/>
      </rPr>
      <t>年核定数</t>
    </r>
  </si>
  <si>
    <r>
      <rPr>
        <b/>
        <sz val="12"/>
        <rFont val="Times New Roman"/>
        <family val="1"/>
      </rPr>
      <t>2021</t>
    </r>
    <r>
      <rPr>
        <b/>
        <sz val="12"/>
        <rFont val="宋体"/>
        <family val="3"/>
        <charset val="134"/>
      </rPr>
      <t>年上报数</t>
    </r>
  </si>
  <si>
    <r>
      <rPr>
        <b/>
        <sz val="12"/>
        <rFont val="Times New Roman"/>
        <family val="1"/>
      </rPr>
      <t>2021</t>
    </r>
    <r>
      <rPr>
        <b/>
        <sz val="12"/>
        <rFont val="宋体"/>
        <family val="3"/>
        <charset val="134"/>
      </rPr>
      <t>年核定数</t>
    </r>
  </si>
  <si>
    <r>
      <rPr>
        <b/>
        <sz val="12"/>
        <rFont val="宋体"/>
        <family val="3"/>
        <charset val="134"/>
      </rPr>
      <t>一、工资福利支出</t>
    </r>
  </si>
  <si>
    <r>
      <rPr>
        <sz val="12"/>
        <rFont val="Times New Roman"/>
        <family val="1"/>
      </rPr>
      <t xml:space="preserve">  1.</t>
    </r>
    <r>
      <rPr>
        <sz val="12"/>
        <rFont val="宋体"/>
        <family val="3"/>
        <charset val="134"/>
      </rPr>
      <t>基本工资</t>
    </r>
  </si>
  <si>
    <r>
      <rPr>
        <sz val="12"/>
        <rFont val="Times New Roman"/>
        <family val="1"/>
      </rPr>
      <t xml:space="preserve">  2.</t>
    </r>
    <r>
      <rPr>
        <sz val="12"/>
        <rFont val="宋体"/>
        <family val="3"/>
        <charset val="134"/>
      </rPr>
      <t>津贴</t>
    </r>
  </si>
  <si>
    <r>
      <rPr>
        <sz val="12"/>
        <rFont val="Times New Roman"/>
        <family val="1"/>
      </rPr>
      <t xml:space="preserve">  3.</t>
    </r>
    <r>
      <rPr>
        <sz val="12"/>
        <rFont val="宋体"/>
        <family val="3"/>
        <charset val="134"/>
      </rPr>
      <t>奖金</t>
    </r>
  </si>
  <si>
    <r>
      <rPr>
        <sz val="12"/>
        <rFont val="Times New Roman"/>
        <family val="1"/>
      </rPr>
      <t xml:space="preserve">  4.</t>
    </r>
    <r>
      <rPr>
        <sz val="12"/>
        <rFont val="宋体"/>
        <family val="3"/>
        <charset val="134"/>
      </rPr>
      <t>社会保险费</t>
    </r>
  </si>
  <si>
    <r>
      <rPr>
        <sz val="12"/>
        <rFont val="Times New Roman"/>
        <family val="1"/>
      </rPr>
      <t xml:space="preserve">  5.</t>
    </r>
    <r>
      <rPr>
        <sz val="12"/>
        <rFont val="宋体"/>
        <family val="3"/>
        <charset val="134"/>
      </rPr>
      <t>住房公积金</t>
    </r>
  </si>
  <si>
    <r>
      <rPr>
        <sz val="12"/>
        <rFont val="Times New Roman"/>
        <family val="1"/>
      </rPr>
      <t xml:space="preserve">  6.</t>
    </r>
    <r>
      <rPr>
        <sz val="12"/>
        <rFont val="宋体"/>
        <family val="3"/>
        <charset val="134"/>
      </rPr>
      <t>其他</t>
    </r>
  </si>
  <si>
    <r>
      <rPr>
        <b/>
        <sz val="12"/>
        <rFont val="宋体"/>
        <family val="3"/>
        <charset val="134"/>
      </rPr>
      <t>二、商品和服务支出</t>
    </r>
  </si>
  <si>
    <r>
      <rPr>
        <sz val="12"/>
        <color indexed="8"/>
        <rFont val="Times New Roman"/>
        <family val="1"/>
      </rPr>
      <t xml:space="preserve">    1.</t>
    </r>
    <r>
      <rPr>
        <sz val="12"/>
        <color indexed="8"/>
        <rFont val="宋体"/>
        <family val="3"/>
        <charset val="134"/>
      </rPr>
      <t>办公费</t>
    </r>
  </si>
  <si>
    <r>
      <rPr>
        <sz val="12"/>
        <color indexed="8"/>
        <rFont val="Times New Roman"/>
        <family val="1"/>
      </rPr>
      <t xml:space="preserve">    2.</t>
    </r>
    <r>
      <rPr>
        <sz val="12"/>
        <color indexed="8"/>
        <rFont val="宋体"/>
        <family val="3"/>
        <charset val="134"/>
      </rPr>
      <t>印刷费</t>
    </r>
  </si>
  <si>
    <r>
      <rPr>
        <sz val="12"/>
        <color indexed="8"/>
        <rFont val="Times New Roman"/>
        <family val="1"/>
      </rPr>
      <t xml:space="preserve">    3.</t>
    </r>
    <r>
      <rPr>
        <sz val="12"/>
        <color indexed="8"/>
        <rFont val="宋体"/>
        <family val="3"/>
        <charset val="134"/>
      </rPr>
      <t>咨询费</t>
    </r>
  </si>
  <si>
    <r>
      <rPr>
        <sz val="12"/>
        <color indexed="8"/>
        <rFont val="Times New Roman"/>
        <family val="1"/>
      </rPr>
      <t xml:space="preserve">    4.</t>
    </r>
    <r>
      <rPr>
        <sz val="12"/>
        <color indexed="8"/>
        <rFont val="宋体"/>
        <family val="3"/>
        <charset val="134"/>
      </rPr>
      <t>手续费</t>
    </r>
  </si>
  <si>
    <r>
      <rPr>
        <sz val="12"/>
        <color indexed="8"/>
        <rFont val="Times New Roman"/>
        <family val="1"/>
      </rPr>
      <t xml:space="preserve">    5.</t>
    </r>
    <r>
      <rPr>
        <sz val="12"/>
        <color indexed="8"/>
        <rFont val="宋体"/>
        <family val="3"/>
        <charset val="134"/>
      </rPr>
      <t>水费</t>
    </r>
  </si>
  <si>
    <r>
      <rPr>
        <sz val="12"/>
        <color indexed="8"/>
        <rFont val="Times New Roman"/>
        <family val="1"/>
      </rPr>
      <t xml:space="preserve">    6.</t>
    </r>
    <r>
      <rPr>
        <sz val="12"/>
        <color indexed="8"/>
        <rFont val="宋体"/>
        <family val="3"/>
        <charset val="134"/>
      </rPr>
      <t>电费</t>
    </r>
  </si>
  <si>
    <r>
      <rPr>
        <sz val="12"/>
        <color indexed="8"/>
        <rFont val="Times New Roman"/>
        <family val="1"/>
      </rPr>
      <t xml:space="preserve">    7.</t>
    </r>
    <r>
      <rPr>
        <sz val="12"/>
        <color indexed="8"/>
        <rFont val="宋体"/>
        <family val="3"/>
        <charset val="134"/>
      </rPr>
      <t>邮电费</t>
    </r>
  </si>
  <si>
    <r>
      <rPr>
        <sz val="12"/>
        <color indexed="8"/>
        <rFont val="Times New Roman"/>
        <family val="1"/>
      </rPr>
      <t xml:space="preserve">    8.</t>
    </r>
    <r>
      <rPr>
        <sz val="12"/>
        <color indexed="8"/>
        <rFont val="宋体"/>
        <family val="3"/>
        <charset val="134"/>
      </rPr>
      <t>物业管理费</t>
    </r>
  </si>
  <si>
    <r>
      <rPr>
        <sz val="12"/>
        <color indexed="8"/>
        <rFont val="Times New Roman"/>
        <family val="1"/>
      </rPr>
      <t xml:space="preserve">    9.</t>
    </r>
    <r>
      <rPr>
        <sz val="12"/>
        <color indexed="8"/>
        <rFont val="宋体"/>
        <family val="3"/>
        <charset val="134"/>
      </rPr>
      <t>差旅费</t>
    </r>
  </si>
  <si>
    <r>
      <rPr>
        <sz val="12"/>
        <color indexed="8"/>
        <rFont val="Times New Roman"/>
        <family val="1"/>
      </rPr>
      <t xml:space="preserve">    10.</t>
    </r>
    <r>
      <rPr>
        <sz val="12"/>
        <color indexed="8"/>
        <rFont val="宋体"/>
        <family val="3"/>
        <charset val="134"/>
      </rPr>
      <t>因公出国（境）费用</t>
    </r>
  </si>
  <si>
    <r>
      <rPr>
        <sz val="12"/>
        <color indexed="8"/>
        <rFont val="Times New Roman"/>
        <family val="1"/>
      </rPr>
      <t xml:space="preserve">    11.</t>
    </r>
    <r>
      <rPr>
        <sz val="12"/>
        <color indexed="8"/>
        <rFont val="宋体"/>
        <family val="3"/>
        <charset val="134"/>
      </rPr>
      <t>维修（护）费</t>
    </r>
  </si>
  <si>
    <r>
      <rPr>
        <sz val="12"/>
        <color indexed="8"/>
        <rFont val="Times New Roman"/>
        <family val="1"/>
      </rPr>
      <t xml:space="preserve">    12.</t>
    </r>
    <r>
      <rPr>
        <sz val="12"/>
        <color indexed="8"/>
        <rFont val="宋体"/>
        <family val="3"/>
        <charset val="134"/>
      </rPr>
      <t>租赁费</t>
    </r>
  </si>
  <si>
    <r>
      <rPr>
        <sz val="12"/>
        <color indexed="8"/>
        <rFont val="Times New Roman"/>
        <family val="1"/>
      </rPr>
      <t xml:space="preserve">    13.</t>
    </r>
    <r>
      <rPr>
        <sz val="12"/>
        <color indexed="8"/>
        <rFont val="宋体"/>
        <family val="3"/>
        <charset val="134"/>
      </rPr>
      <t>会议费</t>
    </r>
  </si>
  <si>
    <r>
      <rPr>
        <sz val="12"/>
        <color indexed="8"/>
        <rFont val="Times New Roman"/>
        <family val="1"/>
      </rPr>
      <t xml:space="preserve">    14.</t>
    </r>
    <r>
      <rPr>
        <sz val="12"/>
        <color indexed="8"/>
        <rFont val="宋体"/>
        <family val="3"/>
        <charset val="134"/>
      </rPr>
      <t>培训费</t>
    </r>
  </si>
  <si>
    <r>
      <rPr>
        <sz val="12"/>
        <color indexed="8"/>
        <rFont val="Times New Roman"/>
        <family val="1"/>
      </rPr>
      <t xml:space="preserve">    15.</t>
    </r>
    <r>
      <rPr>
        <sz val="12"/>
        <color indexed="8"/>
        <rFont val="宋体"/>
        <family val="3"/>
        <charset val="134"/>
      </rPr>
      <t>公务接待费</t>
    </r>
  </si>
  <si>
    <r>
      <rPr>
        <sz val="12"/>
        <color indexed="8"/>
        <rFont val="Times New Roman"/>
        <family val="1"/>
      </rPr>
      <t xml:space="preserve">    16.</t>
    </r>
    <r>
      <rPr>
        <sz val="12"/>
        <color indexed="8"/>
        <rFont val="宋体"/>
        <family val="3"/>
        <charset val="134"/>
      </rPr>
      <t>专用材料费</t>
    </r>
  </si>
  <si>
    <r>
      <rPr>
        <sz val="12"/>
        <color indexed="8"/>
        <rFont val="Times New Roman"/>
        <family val="1"/>
      </rPr>
      <t xml:space="preserve">    17.</t>
    </r>
    <r>
      <rPr>
        <sz val="12"/>
        <color indexed="8"/>
        <rFont val="宋体"/>
        <family val="3"/>
        <charset val="134"/>
      </rPr>
      <t>劳务费</t>
    </r>
  </si>
  <si>
    <r>
      <rPr>
        <sz val="12"/>
        <color indexed="8"/>
        <rFont val="Times New Roman"/>
        <family val="1"/>
      </rPr>
      <t xml:space="preserve">    19.</t>
    </r>
    <r>
      <rPr>
        <sz val="12"/>
        <color indexed="8"/>
        <rFont val="宋体"/>
        <family val="3"/>
        <charset val="134"/>
      </rPr>
      <t>工会经费</t>
    </r>
  </si>
  <si>
    <r>
      <rPr>
        <sz val="12"/>
        <color indexed="8"/>
        <rFont val="Times New Roman"/>
        <family val="1"/>
      </rPr>
      <t xml:space="preserve">    20.</t>
    </r>
    <r>
      <rPr>
        <sz val="12"/>
        <color indexed="8"/>
        <rFont val="宋体"/>
        <family val="3"/>
        <charset val="134"/>
      </rPr>
      <t>福利费</t>
    </r>
  </si>
  <si>
    <r>
      <rPr>
        <sz val="12"/>
        <color indexed="8"/>
        <rFont val="Times New Roman"/>
        <family val="1"/>
      </rPr>
      <t xml:space="preserve">    21.</t>
    </r>
    <r>
      <rPr>
        <sz val="12"/>
        <color indexed="8"/>
        <rFont val="宋体"/>
        <family val="3"/>
        <charset val="134"/>
      </rPr>
      <t>车辆运行维护费</t>
    </r>
  </si>
  <si>
    <r>
      <rPr>
        <sz val="12"/>
        <color indexed="8"/>
        <rFont val="Times New Roman"/>
        <family val="1"/>
      </rPr>
      <t xml:space="preserve">    22.</t>
    </r>
    <r>
      <rPr>
        <sz val="12"/>
        <color indexed="8"/>
        <rFont val="宋体"/>
        <family val="3"/>
        <charset val="134"/>
      </rPr>
      <t>其他交通费用</t>
    </r>
  </si>
  <si>
    <r>
      <rPr>
        <sz val="12"/>
        <color indexed="8"/>
        <rFont val="Times New Roman"/>
        <family val="1"/>
      </rPr>
      <t xml:space="preserve">    23.</t>
    </r>
    <r>
      <rPr>
        <sz val="12"/>
        <color indexed="8"/>
        <rFont val="宋体"/>
        <family val="3"/>
        <charset val="134"/>
      </rPr>
      <t>税金及附加费用</t>
    </r>
  </si>
  <si>
    <r>
      <rPr>
        <sz val="12"/>
        <color indexed="8"/>
        <rFont val="Times New Roman"/>
        <family val="1"/>
      </rPr>
      <t xml:space="preserve">    24.</t>
    </r>
    <r>
      <rPr>
        <sz val="12"/>
        <color indexed="8"/>
        <rFont val="宋体"/>
        <family val="3"/>
        <charset val="134"/>
      </rPr>
      <t>其他商品和服务支出</t>
    </r>
  </si>
  <si>
    <r>
      <rPr>
        <b/>
        <sz val="12"/>
        <color indexed="8"/>
        <rFont val="宋体"/>
        <family val="3"/>
        <charset val="134"/>
      </rPr>
      <t>三、对个人和家庭的补助</t>
    </r>
  </si>
  <si>
    <r>
      <rPr>
        <sz val="12"/>
        <color indexed="8"/>
        <rFont val="Times New Roman"/>
        <family val="1"/>
      </rPr>
      <t xml:space="preserve">    1.</t>
    </r>
    <r>
      <rPr>
        <sz val="12"/>
        <color indexed="8"/>
        <rFont val="宋体"/>
        <family val="3"/>
        <charset val="134"/>
      </rPr>
      <t>离休费</t>
    </r>
  </si>
  <si>
    <r>
      <rPr>
        <sz val="12"/>
        <color indexed="8"/>
        <rFont val="Times New Roman"/>
        <family val="1"/>
      </rPr>
      <t xml:space="preserve">    2.</t>
    </r>
    <r>
      <rPr>
        <sz val="12"/>
        <color indexed="8"/>
        <rFont val="宋体"/>
        <family val="3"/>
        <charset val="134"/>
      </rPr>
      <t>抚恤金</t>
    </r>
  </si>
  <si>
    <r>
      <rPr>
        <sz val="12"/>
        <color indexed="8"/>
        <rFont val="Times New Roman"/>
        <family val="1"/>
      </rPr>
      <t xml:space="preserve">    3.</t>
    </r>
    <r>
      <rPr>
        <sz val="12"/>
        <color indexed="8"/>
        <rFont val="宋体"/>
        <family val="3"/>
        <charset val="134"/>
      </rPr>
      <t>生活补助</t>
    </r>
  </si>
  <si>
    <r>
      <rPr>
        <sz val="12"/>
        <color indexed="8"/>
        <rFont val="Times New Roman"/>
        <family val="1"/>
      </rPr>
      <t xml:space="preserve">    4.</t>
    </r>
    <r>
      <rPr>
        <sz val="12"/>
        <color indexed="8"/>
        <rFont val="宋体"/>
        <family val="3"/>
        <charset val="134"/>
      </rPr>
      <t>医疗费补助</t>
    </r>
  </si>
  <si>
    <r>
      <rPr>
        <sz val="12"/>
        <color indexed="8"/>
        <rFont val="Times New Roman"/>
        <family val="1"/>
      </rPr>
      <t xml:space="preserve">    5.</t>
    </r>
    <r>
      <rPr>
        <sz val="12"/>
        <color indexed="8"/>
        <rFont val="宋体"/>
        <family val="3"/>
        <charset val="134"/>
      </rPr>
      <t>助学金</t>
    </r>
  </si>
  <si>
    <r>
      <rPr>
        <sz val="12"/>
        <color indexed="8"/>
        <rFont val="Times New Roman"/>
        <family val="1"/>
      </rPr>
      <t xml:space="preserve">    6.</t>
    </r>
    <r>
      <rPr>
        <sz val="12"/>
        <color indexed="8"/>
        <rFont val="宋体"/>
        <family val="3"/>
        <charset val="134"/>
      </rPr>
      <t>其他对个人和家庭的补助支出</t>
    </r>
  </si>
  <si>
    <r>
      <rPr>
        <b/>
        <sz val="12"/>
        <rFont val="宋体"/>
        <family val="3"/>
        <charset val="134"/>
      </rPr>
      <t>四、固定资产折旧（元）</t>
    </r>
  </si>
  <si>
    <r>
      <rPr>
        <sz val="12"/>
        <color indexed="8"/>
        <rFont val="Times New Roman"/>
        <family val="1"/>
      </rPr>
      <t xml:space="preserve">    5.</t>
    </r>
    <r>
      <rPr>
        <sz val="12"/>
        <color indexed="8"/>
        <rFont val="宋体"/>
        <family val="3"/>
        <charset val="134"/>
      </rPr>
      <t>其他固定资产</t>
    </r>
  </si>
  <si>
    <r>
      <rPr>
        <b/>
        <sz val="12"/>
        <rFont val="宋体"/>
        <family val="3"/>
        <charset val="134"/>
      </rPr>
      <t>五、无形资产摊销</t>
    </r>
  </si>
  <si>
    <r>
      <rPr>
        <b/>
        <sz val="12"/>
        <rFont val="宋体"/>
        <family val="3"/>
        <charset val="134"/>
      </rPr>
      <t>六、财务费用</t>
    </r>
  </si>
  <si>
    <r>
      <rPr>
        <sz val="12"/>
        <rFont val="Times New Roman"/>
        <family val="1"/>
      </rPr>
      <t xml:space="preserve">    1.</t>
    </r>
    <r>
      <rPr>
        <sz val="12"/>
        <rFont val="宋体"/>
        <family val="3"/>
        <charset val="134"/>
      </rPr>
      <t>利息支出</t>
    </r>
  </si>
  <si>
    <r>
      <rPr>
        <sz val="12"/>
        <rFont val="Times New Roman"/>
        <family val="1"/>
      </rPr>
      <t xml:space="preserve">    2.</t>
    </r>
    <r>
      <rPr>
        <sz val="12"/>
        <rFont val="宋体"/>
        <family val="3"/>
        <charset val="134"/>
      </rPr>
      <t>利息收入</t>
    </r>
  </si>
  <si>
    <r>
      <rPr>
        <sz val="12"/>
        <rFont val="Times New Roman"/>
        <family val="1"/>
      </rPr>
      <t xml:space="preserve">    3.</t>
    </r>
    <r>
      <rPr>
        <sz val="12"/>
        <rFont val="宋体"/>
        <family val="3"/>
        <charset val="134"/>
      </rPr>
      <t>手续费</t>
    </r>
  </si>
  <si>
    <r>
      <rPr>
        <b/>
        <sz val="12"/>
        <rFont val="宋体"/>
        <family val="3"/>
        <charset val="134"/>
      </rPr>
      <t>七、学校总支出</t>
    </r>
  </si>
  <si>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</si>
  <si>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</si>
  <si>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</si>
  <si>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</si>
  <si>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</si>
  <si>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</si>
  <si>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</si>
  <si>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</si>
  <si>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</si>
  <si>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</si>
  <si>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</si>
  <si>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</si>
  <si>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</si>
  <si>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</si>
  <si>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</si>
  <si>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</si>
  <si>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</si>
  <si>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</si>
  <si>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</si>
  <si>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</si>
  <si>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</si>
  <si>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</si>
  <si>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</si>
  <si>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t>祁阳市明智学校学生人数核定表</t>
  </si>
  <si>
    <t>学部</t>
  </si>
  <si>
    <t>班级</t>
  </si>
  <si>
    <t>2019上半年学生人数</t>
  </si>
  <si>
    <t>2019下半年学生人数</t>
  </si>
  <si>
    <t>核定数</t>
  </si>
  <si>
    <t>小学部</t>
  </si>
  <si>
    <t>X1901</t>
  </si>
  <si>
    <t>X1902</t>
  </si>
  <si>
    <t>小计</t>
  </si>
  <si>
    <t>初中部</t>
  </si>
  <si>
    <t>C1901</t>
  </si>
  <si>
    <t>C1902</t>
  </si>
  <si>
    <t>C1903</t>
  </si>
  <si>
    <t>C1904</t>
  </si>
  <si>
    <t>C1905</t>
  </si>
  <si>
    <t>2020上半年学生人数</t>
  </si>
  <si>
    <t>2020下半年学生人数</t>
  </si>
  <si>
    <t>一1班</t>
  </si>
  <si>
    <t>三1班</t>
  </si>
  <si>
    <t>C2001</t>
  </si>
  <si>
    <t>C2002</t>
  </si>
  <si>
    <t>C2003</t>
  </si>
  <si>
    <t>C2004</t>
  </si>
  <si>
    <t>C2005</t>
  </si>
  <si>
    <t>标准学生人数</t>
  </si>
  <si>
    <t>2021上半年学生人数</t>
  </si>
  <si>
    <t>2021下半年学生人数</t>
  </si>
  <si>
    <t xml:space="preserve">X2001 </t>
  </si>
  <si>
    <t>一（1）</t>
  </si>
  <si>
    <t>X2002</t>
  </si>
  <si>
    <t>二（1）</t>
  </si>
  <si>
    <t xml:space="preserve">X2003 </t>
  </si>
  <si>
    <t>二（2）</t>
  </si>
  <si>
    <t xml:space="preserve">X1901 </t>
  </si>
  <si>
    <t>三（1）</t>
  </si>
  <si>
    <t xml:space="preserve">X1902 </t>
  </si>
  <si>
    <t>三（2）</t>
  </si>
  <si>
    <t>四（1）</t>
  </si>
  <si>
    <t>四（2）</t>
  </si>
  <si>
    <t>四（3）</t>
  </si>
  <si>
    <t>五（1）</t>
  </si>
  <si>
    <t>五（2）</t>
  </si>
  <si>
    <t>五（3）</t>
  </si>
  <si>
    <t>六（1）</t>
  </si>
  <si>
    <t>六（2）</t>
  </si>
  <si>
    <t>六（3）</t>
  </si>
  <si>
    <t xml:space="preserve">C2001 </t>
  </si>
  <si>
    <t>C2101</t>
  </si>
  <si>
    <t xml:space="preserve">C2002 </t>
  </si>
  <si>
    <t>C2102</t>
  </si>
  <si>
    <t xml:space="preserve">C2003 </t>
  </si>
  <si>
    <t>C2103</t>
  </si>
  <si>
    <t xml:space="preserve">C2004 </t>
  </si>
  <si>
    <t>C2104</t>
  </si>
  <si>
    <t xml:space="preserve">C2005 </t>
  </si>
  <si>
    <t xml:space="preserve">C1901 </t>
  </si>
  <si>
    <t xml:space="preserve">C1902 </t>
  </si>
  <si>
    <t xml:space="preserve">C1903 </t>
  </si>
  <si>
    <t xml:space="preserve">C1904 </t>
  </si>
  <si>
    <t xml:space="preserve">C1905 </t>
  </si>
  <si>
    <r>
      <rPr>
        <b/>
        <sz val="12"/>
        <color indexed="8"/>
        <rFont val="宋体"/>
        <family val="3"/>
        <charset val="134"/>
      </rPr>
      <t>项目</t>
    </r>
  </si>
  <si>
    <t>2019上半年人数</t>
  </si>
  <si>
    <t>2019下半年人数</t>
  </si>
  <si>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</si>
  <si>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</si>
  <si>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核定数</t>
    </r>
  </si>
  <si>
    <r>
      <rPr>
        <b/>
        <sz val="12"/>
        <color indexed="8"/>
        <rFont val="宋体"/>
        <family val="3"/>
        <charset val="134"/>
      </rPr>
      <t>核减数</t>
    </r>
  </si>
  <si>
    <r>
      <rPr>
        <b/>
        <sz val="12"/>
        <color indexed="8"/>
        <rFont val="宋体"/>
        <family val="3"/>
        <charset val="134"/>
      </rPr>
      <t>教职工人数</t>
    </r>
  </si>
  <si>
    <t>（一）在职教职工人数</t>
  </si>
  <si>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</si>
  <si>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</si>
  <si>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</si>
  <si>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2020上半年人数</t>
  </si>
  <si>
    <t>2020下半年人数</t>
  </si>
  <si>
    <t>2021上半年人数</t>
  </si>
  <si>
    <t>2021下半年人数</t>
  </si>
  <si>
    <r>
      <rPr>
        <b/>
        <sz val="12"/>
        <color theme="1"/>
        <rFont val="Times New Roman"/>
        <family val="1"/>
      </rPr>
      <t>2019</t>
    </r>
    <r>
      <rPr>
        <b/>
        <sz val="12"/>
        <color indexed="8"/>
        <rFont val="宋体"/>
        <family val="3"/>
        <charset val="134"/>
      </rPr>
      <t>年上报数</t>
    </r>
  </si>
  <si>
    <r>
      <rPr>
        <b/>
        <sz val="12"/>
        <color indexed="8"/>
        <rFont val="宋体"/>
        <family val="3"/>
        <charset val="134"/>
      </rPr>
      <t>最高限额</t>
    </r>
  </si>
  <si>
    <r>
      <rPr>
        <b/>
        <sz val="12"/>
        <color theme="1"/>
        <rFont val="Times New Roman"/>
        <family val="1"/>
      </rPr>
      <t>2019</t>
    </r>
    <r>
      <rPr>
        <b/>
        <sz val="12"/>
        <color indexed="8"/>
        <rFont val="宋体"/>
        <family val="3"/>
        <charset val="134"/>
      </rPr>
      <t>年核减数</t>
    </r>
  </si>
  <si>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</si>
  <si>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</si>
  <si>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</si>
  <si>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</si>
  <si>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</si>
  <si>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</si>
  <si>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</si>
  <si>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</si>
  <si>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</si>
  <si>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</si>
  <si>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theme="1"/>
        <rFont val="Times New Roman"/>
        <family val="1"/>
      </rPr>
      <t>2020</t>
    </r>
    <r>
      <rPr>
        <b/>
        <sz val="12"/>
        <color indexed="8"/>
        <rFont val="宋体"/>
        <family val="3"/>
        <charset val="134"/>
      </rPr>
      <t>年上报数</t>
    </r>
  </si>
  <si>
    <r>
      <rPr>
        <b/>
        <sz val="12"/>
        <color theme="1"/>
        <rFont val="Times New Roman"/>
        <family val="1"/>
      </rPr>
      <t>2020</t>
    </r>
    <r>
      <rPr>
        <b/>
        <sz val="12"/>
        <color indexed="8"/>
        <rFont val="宋体"/>
        <family val="3"/>
        <charset val="134"/>
      </rPr>
      <t>年核减数</t>
    </r>
  </si>
  <si>
    <r>
      <rPr>
        <b/>
        <sz val="12"/>
        <color theme="1"/>
        <rFont val="Times New Roman"/>
        <family val="1"/>
      </rPr>
      <t>2021</t>
    </r>
    <r>
      <rPr>
        <b/>
        <sz val="12"/>
        <color indexed="8"/>
        <rFont val="宋体"/>
        <family val="3"/>
        <charset val="134"/>
      </rPr>
      <t>年上报数</t>
    </r>
  </si>
  <si>
    <r>
      <rPr>
        <b/>
        <sz val="12"/>
        <color theme="1"/>
        <rFont val="Times New Roman"/>
        <family val="1"/>
      </rPr>
      <t>2021</t>
    </r>
    <r>
      <rPr>
        <b/>
        <sz val="12"/>
        <color indexed="8"/>
        <rFont val="宋体"/>
        <family val="3"/>
        <charset val="134"/>
      </rPr>
      <t>年核减数</t>
    </r>
  </si>
  <si>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</si>
  <si>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</si>
  <si>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</si>
  <si>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</si>
  <si>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</si>
  <si>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</si>
  <si>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</si>
  <si>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rgb="FF000000"/>
        <rFont val="Times New Roman"/>
        <family val="1"/>
      </rPr>
      <t>1.</t>
    </r>
    <r>
      <rPr>
        <sz val="12"/>
        <color indexed="8"/>
        <rFont val="宋体"/>
        <family val="3"/>
        <charset val="134"/>
      </rPr>
      <t>房屋</t>
    </r>
  </si>
  <si>
    <r>
      <rPr>
        <sz val="12"/>
        <color rgb="FF000000"/>
        <rFont val="Times New Roman"/>
        <family val="1"/>
      </rPr>
      <t>2.</t>
    </r>
    <r>
      <rPr>
        <sz val="12"/>
        <color indexed="8"/>
        <rFont val="宋体"/>
        <family val="3"/>
        <charset val="134"/>
      </rPr>
      <t>简易房</t>
    </r>
  </si>
  <si>
    <r>
      <rPr>
        <sz val="12"/>
        <color rgb="FF000000"/>
        <rFont val="Times New Roman"/>
        <family val="1"/>
      </rPr>
      <t>3.</t>
    </r>
    <r>
      <rPr>
        <sz val="12"/>
        <color indexed="8"/>
        <rFont val="宋体"/>
        <family val="3"/>
        <charset val="134"/>
      </rPr>
      <t>房屋附属设施</t>
    </r>
  </si>
  <si>
    <r>
      <rPr>
        <sz val="12"/>
        <color rgb="FF000000"/>
        <rFont val="Times New Roman"/>
        <family val="1"/>
      </rPr>
      <t>4.</t>
    </r>
    <r>
      <rPr>
        <sz val="12"/>
        <color indexed="8"/>
        <rFont val="宋体"/>
        <family val="3"/>
        <charset val="134"/>
      </rPr>
      <t>构筑物</t>
    </r>
  </si>
  <si>
    <r>
      <rPr>
        <b/>
        <sz val="12"/>
        <color indexed="8"/>
        <rFont val="宋体"/>
        <family val="3"/>
        <charset val="134"/>
      </rPr>
      <t>二、通用设备</t>
    </r>
  </si>
  <si>
    <r>
      <rPr>
        <sz val="12"/>
        <color rgb="FF000000"/>
        <rFont val="Times New Roman"/>
        <family val="1"/>
      </rPr>
      <t>1.</t>
    </r>
    <r>
      <rPr>
        <sz val="12"/>
        <color indexed="8"/>
        <rFont val="宋体"/>
        <family val="3"/>
        <charset val="134"/>
      </rPr>
      <t>计算机设备</t>
    </r>
  </si>
  <si>
    <r>
      <rPr>
        <sz val="12"/>
        <color rgb="FF000000"/>
        <rFont val="Times New Roman"/>
        <family val="1"/>
      </rPr>
      <t>2.</t>
    </r>
    <r>
      <rPr>
        <sz val="12"/>
        <color indexed="8"/>
        <rFont val="宋体"/>
        <family val="3"/>
        <charset val="134"/>
      </rPr>
      <t>办公设备</t>
    </r>
  </si>
  <si>
    <r>
      <rPr>
        <sz val="12"/>
        <color rgb="FF000000"/>
        <rFont val="Times New Roman"/>
        <family val="1"/>
      </rPr>
      <t>3.</t>
    </r>
    <r>
      <rPr>
        <sz val="12"/>
        <color indexed="8"/>
        <rFont val="宋体"/>
        <family val="3"/>
        <charset val="134"/>
      </rPr>
      <t>车辆</t>
    </r>
  </si>
  <si>
    <r>
      <rPr>
        <sz val="12"/>
        <color rgb="FF000000"/>
        <rFont val="Times New Roman"/>
        <family val="1"/>
      </rPr>
      <t>4.</t>
    </r>
    <r>
      <rPr>
        <sz val="12"/>
        <color indexed="8"/>
        <rFont val="宋体"/>
        <family val="3"/>
        <charset val="134"/>
      </rPr>
      <t>图书档案设备</t>
    </r>
  </si>
  <si>
    <r>
      <rPr>
        <sz val="12"/>
        <color rgb="FF000000"/>
        <rFont val="Times New Roman"/>
        <family val="1"/>
      </rPr>
      <t>5.</t>
    </r>
    <r>
      <rPr>
        <sz val="12"/>
        <color indexed="8"/>
        <rFont val="宋体"/>
        <family val="3"/>
        <charset val="134"/>
      </rPr>
      <t>机械设备</t>
    </r>
  </si>
  <si>
    <r>
      <rPr>
        <sz val="12"/>
        <color rgb="FF000000"/>
        <rFont val="Times New Roman"/>
        <family val="1"/>
      </rPr>
      <t>6.</t>
    </r>
    <r>
      <rPr>
        <sz val="12"/>
        <color indexed="8"/>
        <rFont val="宋体"/>
        <family val="3"/>
        <charset val="134"/>
      </rPr>
      <t>电气设备</t>
    </r>
  </si>
  <si>
    <r>
      <rPr>
        <sz val="12"/>
        <color rgb="FF000000"/>
        <rFont val="Times New Roman"/>
        <family val="1"/>
      </rPr>
      <t>7.</t>
    </r>
    <r>
      <rPr>
        <sz val="12"/>
        <color indexed="8"/>
        <rFont val="宋体"/>
        <family val="3"/>
        <charset val="134"/>
      </rPr>
      <t>通信设备</t>
    </r>
  </si>
  <si>
    <r>
      <rPr>
        <sz val="12"/>
        <color rgb="FF000000"/>
        <rFont val="Times New Roman"/>
        <family val="1"/>
      </rPr>
      <t>8.</t>
    </r>
    <r>
      <rPr>
        <sz val="12"/>
        <color indexed="8"/>
        <rFont val="宋体"/>
        <family val="3"/>
        <charset val="134"/>
      </rPr>
      <t>广播、电视、电影设备</t>
    </r>
  </si>
  <si>
    <r>
      <rPr>
        <sz val="12"/>
        <color rgb="FF000000"/>
        <rFont val="Times New Roman"/>
        <family val="1"/>
      </rPr>
      <t>9.</t>
    </r>
    <r>
      <rPr>
        <sz val="12"/>
        <color indexed="8"/>
        <rFont val="宋体"/>
        <family val="3"/>
        <charset val="134"/>
      </rPr>
      <t>仪器仪表</t>
    </r>
  </si>
  <si>
    <r>
      <rPr>
        <sz val="12"/>
        <color rgb="FF000000"/>
        <rFont val="Times New Roman"/>
        <family val="1"/>
      </rPr>
      <t>10.</t>
    </r>
    <r>
      <rPr>
        <sz val="12"/>
        <color indexed="8"/>
        <rFont val="宋体"/>
        <family val="3"/>
        <charset val="134"/>
      </rPr>
      <t>电子和通信测量设备、</t>
    </r>
  </si>
  <si>
    <r>
      <rPr>
        <sz val="12"/>
        <color rgb="FF000000"/>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</si>
  <si>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</si>
  <si>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rgb="FF000000"/>
        <rFont val="Times New Roman"/>
        <family val="1"/>
      </rPr>
      <t>1.</t>
    </r>
    <r>
      <rPr>
        <sz val="12"/>
        <color indexed="8"/>
        <rFont val="宋体"/>
        <family val="3"/>
        <charset val="134"/>
      </rPr>
      <t>专用仪器仪表</t>
    </r>
  </si>
  <si>
    <r>
      <rPr>
        <sz val="12"/>
        <color rgb="FF000000"/>
        <rFont val="Times New Roman"/>
        <family val="1"/>
      </rPr>
      <t>2.</t>
    </r>
    <r>
      <rPr>
        <sz val="12"/>
        <color indexed="8"/>
        <rFont val="宋体"/>
        <family val="3"/>
        <charset val="134"/>
      </rPr>
      <t>文艺设备</t>
    </r>
  </si>
  <si>
    <r>
      <rPr>
        <sz val="12"/>
        <color rgb="FF000000"/>
        <rFont val="Times New Roman"/>
        <family val="1"/>
      </rPr>
      <t>3.</t>
    </r>
    <r>
      <rPr>
        <sz val="12"/>
        <color indexed="8"/>
        <rFont val="宋体"/>
        <family val="3"/>
        <charset val="134"/>
      </rPr>
      <t>体育设备</t>
    </r>
  </si>
  <si>
    <r>
      <rPr>
        <sz val="12"/>
        <color rgb="FF000000"/>
        <rFont val="Times New Roman"/>
        <family val="1"/>
      </rPr>
      <t>4.</t>
    </r>
    <r>
      <rPr>
        <sz val="12"/>
        <color indexed="8"/>
        <rFont val="宋体"/>
        <family val="3"/>
        <charset val="134"/>
      </rPr>
      <t>娱乐设备</t>
    </r>
  </si>
  <si>
    <r>
      <rPr>
        <sz val="12"/>
        <color rgb="FF000000"/>
        <rFont val="Times New Roman"/>
        <family val="1"/>
      </rPr>
      <t>5.</t>
    </r>
    <r>
      <rPr>
        <sz val="12"/>
        <color indexed="8"/>
        <rFont val="宋体"/>
        <family val="3"/>
        <charset val="134"/>
      </rPr>
      <t>公安专用设备</t>
    </r>
  </si>
  <si>
    <r>
      <rPr>
        <sz val="12"/>
        <color rgb="FF000000"/>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</si>
  <si>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</si>
  <si>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rgb="FF000000"/>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</si>
  <si>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</si>
  <si>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rgb="FF000000"/>
        <rFont val="Times New Roman"/>
        <family val="1"/>
      </rPr>
      <t>2.</t>
    </r>
    <r>
      <rPr>
        <sz val="12"/>
        <color indexed="8"/>
        <rFont val="宋体"/>
        <family val="3"/>
        <charset val="134"/>
      </rPr>
      <t>用具和装具</t>
    </r>
  </si>
  <si>
    <t>五、其他固定资产</t>
  </si>
  <si>
    <t>承 诺 书</t>
  </si>
  <si>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</si>
  <si>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</si>
  <si>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</si>
  <si>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theme="1"/>
        <rFont val="Times New Roman"/>
        <family val="1"/>
      </rPr>
      <t xml:space="preserve">                                                    </t>
    </r>
    <r>
      <rPr>
        <sz val="15"/>
        <color theme="1"/>
        <rFont val="宋体"/>
        <family val="3"/>
        <charset val="134"/>
      </rPr>
      <t>财务负责人员（签字）：</t>
    </r>
  </si>
  <si>
    <t xml:space="preserve">                              法人代表（签字）：</t>
  </si>
  <si>
    <r>
      <rPr>
        <sz val="15"/>
        <color theme="1"/>
        <rFont val="Times New Roman"/>
        <family val="1"/>
      </rP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</si>
  <si>
    <r>
      <t xml:space="preserve">    18.</t>
    </r>
    <r>
      <rPr>
        <sz val="12"/>
        <color indexed="8"/>
        <rFont val="宋体"/>
        <family val="3"/>
        <charset val="134"/>
      </rPr>
      <t>教学活动费</t>
    </r>
    <phoneticPr fontId="34" type="noConversion"/>
  </si>
  <si>
    <t>1/19.1</t>
    <phoneticPr fontId="34" type="noConversion"/>
  </si>
  <si>
    <t>1/19.2</t>
    <phoneticPr fontId="34" type="noConversion"/>
  </si>
  <si>
    <t>1/18.38</t>
    <phoneticPr fontId="34" type="noConversion"/>
  </si>
  <si>
    <t>1/17.49</t>
    <phoneticPr fontId="34" type="noConversion"/>
  </si>
  <si>
    <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4" type="noConversion"/>
  </si>
  <si>
    <t xml:space="preserve">初中二年生均教育培养成本(元／生·年) </t>
    <phoneticPr fontId="34" type="noConversion"/>
  </si>
  <si>
    <r>
      <t>小学生二年生均教育培养成本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4" type="noConversion"/>
  </si>
  <si>
    <t>祁阳市明智学校基本情况表</t>
    <phoneticPr fontId="34" type="noConversion"/>
  </si>
  <si>
    <t>祁阳市明智学校</t>
    <phoneticPr fontId="34" type="noConversion"/>
  </si>
  <si>
    <t>祁阳市明智学校收入情况表</t>
    <phoneticPr fontId="34" type="noConversion"/>
  </si>
  <si>
    <t>祁阳市明智学校教育成本归集表</t>
    <phoneticPr fontId="34" type="noConversion"/>
  </si>
  <si>
    <t>祁阳市明智学校教育培养成本核定表</t>
    <phoneticPr fontId="34" type="noConversion"/>
  </si>
  <si>
    <t>祁阳市明智学校教职工人数核定表</t>
    <phoneticPr fontId="34" type="noConversion"/>
  </si>
  <si>
    <t>祁阳市明智学校职工薪酬核定表</t>
    <phoneticPr fontId="34" type="noConversion"/>
  </si>
  <si>
    <t>祁阳市明智学校固定资产折旧计算表</t>
    <phoneticPr fontId="34" type="noConversion"/>
  </si>
</sst>
</file>

<file path=xl/styles.xml><?xml version="1.0" encoding="utf-8"?>
<styleSheet xmlns="http://schemas.openxmlformats.org/spreadsheetml/2006/main">
  <numFmts count="4">
    <numFmt numFmtId="43" formatCode="_ * #,##0.00_ ;_ * \-#,##0.00_ ;_ * &quot;-&quot;??_ ;_ @_ "/>
    <numFmt numFmtId="176" formatCode="#,##0.00_ "/>
    <numFmt numFmtId="177" formatCode="0_ "/>
    <numFmt numFmtId="178" formatCode="#,##0.00_);[Red]\(#,##0.00\)"/>
  </numFmts>
  <fonts count="37">
    <font>
      <sz val="11"/>
      <color theme="1"/>
      <name val="宋体"/>
      <charset val="134"/>
      <scheme val="minor"/>
    </font>
    <font>
      <b/>
      <sz val="26"/>
      <color theme="1"/>
      <name val="方正黑体_GBK"/>
      <charset val="134"/>
    </font>
    <font>
      <sz val="15"/>
      <color theme="1"/>
      <name val="宋体"/>
      <family val="3"/>
      <charset val="134"/>
    </font>
    <font>
      <sz val="15"/>
      <color theme="1"/>
      <name val="Calibri"/>
      <family val="2"/>
    </font>
    <font>
      <sz val="15"/>
      <color theme="1"/>
      <name val="Times New Roman"/>
      <family val="1"/>
    </font>
    <font>
      <b/>
      <sz val="20"/>
      <color rgb="FF000000"/>
      <name val="方正小标宋简体"/>
      <charset val="134"/>
    </font>
    <font>
      <b/>
      <sz val="12"/>
      <color rgb="FF000000"/>
      <name val="Times New Roman"/>
      <family val="1"/>
    </font>
    <font>
      <b/>
      <sz val="12"/>
      <name val="Times New Roman"/>
      <family val="1"/>
    </font>
    <font>
      <sz val="12"/>
      <name val="Times New Roman"/>
      <family val="1"/>
    </font>
    <font>
      <sz val="12"/>
      <color rgb="FF000000"/>
      <name val="Times New Roman"/>
      <family val="1"/>
    </font>
    <font>
      <b/>
      <sz val="11"/>
      <color theme="1"/>
      <name val="宋体"/>
      <family val="3"/>
      <charset val="134"/>
      <scheme val="minor"/>
    </font>
    <font>
      <b/>
      <sz val="20"/>
      <name val="方正小标宋简体"/>
      <charset val="134"/>
    </font>
    <font>
      <sz val="12"/>
      <name val="宋体"/>
      <family val="3"/>
      <charset val="134"/>
    </font>
    <font>
      <b/>
      <sz val="12"/>
      <color theme="1"/>
      <name val="Times New Roman"/>
      <family val="1"/>
    </font>
    <font>
      <b/>
      <sz val="12"/>
      <name val="宋体"/>
      <family val="3"/>
      <charset val="134"/>
    </font>
    <font>
      <b/>
      <sz val="12"/>
      <color rgb="FF000000"/>
      <name val="宋体"/>
      <family val="3"/>
      <charset val="134"/>
    </font>
    <font>
      <sz val="12"/>
      <color rgb="FF000000"/>
      <name val="宋体"/>
      <family val="3"/>
      <charset val="134"/>
    </font>
    <font>
      <sz val="11"/>
      <name val="宋体"/>
      <family val="3"/>
      <charset val="134"/>
    </font>
    <font>
      <sz val="10"/>
      <name val="宋体"/>
      <family val="3"/>
      <charset val="134"/>
    </font>
    <font>
      <sz val="11"/>
      <name val="宋体"/>
      <family val="3"/>
      <charset val="134"/>
      <scheme val="minor"/>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theme="1"/>
      <name val="宋体"/>
      <family val="3"/>
      <charset val="134"/>
    </font>
    <font>
      <sz val="16"/>
      <color rgb="FF000000"/>
      <name val="方正楷体简体"/>
      <charset val="134"/>
    </font>
    <font>
      <sz val="12"/>
      <name val="Calibri"/>
      <family val="2"/>
    </font>
    <font>
      <sz val="16"/>
      <color theme="1"/>
      <name val="Times New Roman"/>
      <family val="1"/>
    </font>
    <font>
      <sz val="16"/>
      <color theme="1"/>
      <name val="宋体"/>
      <family val="3"/>
      <charset val="134"/>
    </font>
    <font>
      <b/>
      <sz val="12"/>
      <color indexed="8"/>
      <name val="宋体"/>
      <family val="3"/>
      <charset val="134"/>
    </font>
    <font>
      <sz val="12"/>
      <color indexed="8"/>
      <name val="宋体"/>
      <family val="3"/>
      <charset val="134"/>
    </font>
    <font>
      <sz val="16"/>
      <name val="宋体"/>
      <family val="3"/>
      <charset val="134"/>
    </font>
    <font>
      <sz val="9"/>
      <name val="宋体"/>
      <family val="3"/>
      <charset val="134"/>
      <scheme val="minor"/>
    </font>
    <font>
      <sz val="11"/>
      <color theme="1"/>
      <name val="宋体"/>
      <family val="3"/>
      <charset val="134"/>
      <scheme val="minor"/>
    </font>
    <font>
      <sz val="12"/>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cellStyleXfs>
  <cellXfs count="16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6"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Fill="1" applyBorder="1" applyAlignment="1" applyProtection="1">
      <alignment vertical="center" wrapText="1"/>
    </xf>
    <xf numFmtId="0" fontId="8" fillId="0" borderId="1" xfId="2" applyFont="1" applyBorder="1" applyAlignment="1">
      <alignment vertical="center" wrapText="1"/>
    </xf>
    <xf numFmtId="0" fontId="7" fillId="0" borderId="1" xfId="2" applyFont="1" applyFill="1" applyBorder="1" applyAlignment="1" applyProtection="1">
      <alignment horizontal="left" vertical="center" wrapText="1"/>
    </xf>
    <xf numFmtId="0" fontId="9" fillId="0" borderId="1" xfId="2" applyFont="1" applyBorder="1" applyAlignment="1">
      <alignment horizontal="justify" vertical="center" wrapText="1"/>
    </xf>
    <xf numFmtId="0" fontId="6" fillId="0" borderId="1" xfId="2" applyFont="1" applyBorder="1" applyAlignment="1">
      <alignment horizontal="justify" vertical="center" wrapText="1"/>
    </xf>
    <xf numFmtId="0" fontId="10" fillId="0" borderId="1" xfId="0" applyFont="1" applyBorder="1">
      <alignment vertical="center"/>
    </xf>
    <xf numFmtId="0" fontId="0" fillId="0" borderId="1" xfId="0" applyBorder="1">
      <alignment vertical="center"/>
    </xf>
    <xf numFmtId="0" fontId="12" fillId="0" borderId="0" xfId="1" applyFont="1" applyFill="1" applyBorder="1" applyAlignment="1"/>
    <xf numFmtId="0" fontId="13" fillId="0" borderId="1" xfId="2" applyFont="1" applyFill="1" applyBorder="1" applyAlignment="1">
      <alignment horizontal="center" vertical="center"/>
    </xf>
    <xf numFmtId="43" fontId="13" fillId="0" borderId="1" xfId="3" applyNumberFormat="1" applyFont="1" applyFill="1" applyBorder="1" applyAlignment="1">
      <alignment horizontal="center" vertical="center"/>
    </xf>
    <xf numFmtId="43" fontId="7" fillId="0" borderId="1" xfId="3" applyNumberFormat="1" applyFont="1" applyFill="1" applyBorder="1" applyAlignment="1">
      <alignment horizontal="center" vertical="center"/>
    </xf>
    <xf numFmtId="0" fontId="10" fillId="0" borderId="1" xfId="0" applyFont="1" applyBorder="1" applyAlignment="1">
      <alignment horizontal="center" vertical="center"/>
    </xf>
    <xf numFmtId="0" fontId="8" fillId="0" borderId="1" xfId="2" applyFont="1" applyFill="1" applyBorder="1" applyAlignment="1">
      <alignment horizontal="left" vertical="center"/>
    </xf>
    <xf numFmtId="176" fontId="8" fillId="0" borderId="1" xfId="2" applyNumberFormat="1" applyFont="1" applyFill="1" applyBorder="1" applyAlignment="1">
      <alignment horizontal="center" vertical="center"/>
    </xf>
    <xf numFmtId="0" fontId="8" fillId="0" borderId="1" xfId="2" applyFont="1" applyBorder="1">
      <alignment vertical="center"/>
    </xf>
    <xf numFmtId="0" fontId="12" fillId="0" borderId="1" xfId="2" applyFont="1" applyFill="1" applyBorder="1" applyAlignment="1">
      <alignment horizontal="left" vertical="center"/>
    </xf>
    <xf numFmtId="176" fontId="0" fillId="0" borderId="1" xfId="0" applyNumberFormat="1" applyBorder="1" applyAlignment="1">
      <alignment horizontal="center" vertical="center"/>
    </xf>
    <xf numFmtId="0" fontId="13"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3" fillId="2" borderId="1" xfId="1" applyFont="1" applyFill="1" applyBorder="1" applyAlignment="1">
      <alignment horizontal="center" vertical="center"/>
    </xf>
    <xf numFmtId="0" fontId="13" fillId="0" borderId="2" xfId="1" applyFont="1" applyFill="1" applyBorder="1" applyAlignment="1">
      <alignment horizontal="center" vertical="center" wrapText="1"/>
    </xf>
    <xf numFmtId="0" fontId="12" fillId="2" borderId="1" xfId="1" applyFont="1" applyFill="1" applyBorder="1" applyAlignment="1" applyProtection="1">
      <alignment horizontal="left" vertical="center"/>
    </xf>
    <xf numFmtId="0" fontId="8" fillId="0" borderId="1" xfId="1" applyFont="1" applyBorder="1" applyAlignment="1">
      <alignment horizontal="center" vertical="center"/>
    </xf>
    <xf numFmtId="177" fontId="8" fillId="0" borderId="1" xfId="1" applyNumberFormat="1" applyFont="1" applyBorder="1" applyAlignment="1">
      <alignment horizontal="center" vertical="center"/>
    </xf>
    <xf numFmtId="177" fontId="8" fillId="0" borderId="1" xfId="1"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2" borderId="1" xfId="1" applyFont="1" applyFill="1" applyBorder="1" applyAlignment="1" applyProtection="1">
      <alignment horizontal="left" vertical="center" indent="2"/>
    </xf>
    <xf numFmtId="176" fontId="9" fillId="2" borderId="1" xfId="1" applyNumberFormat="1" applyFont="1" applyFill="1" applyBorder="1" applyAlignment="1">
      <alignment horizontal="left" vertical="center"/>
    </xf>
    <xf numFmtId="176" fontId="16" fillId="2" borderId="1" xfId="1" applyNumberFormat="1" applyFont="1" applyFill="1" applyBorder="1" applyAlignment="1">
      <alignment horizontal="left" vertical="center"/>
    </xf>
    <xf numFmtId="0" fontId="8" fillId="0" borderId="2" xfId="1" applyFont="1" applyFill="1" applyBorder="1" applyAlignment="1">
      <alignment horizontal="center" vertical="center"/>
    </xf>
    <xf numFmtId="0" fontId="8" fillId="2" borderId="1" xfId="1" applyFont="1" applyFill="1" applyBorder="1">
      <alignment vertical="center"/>
    </xf>
    <xf numFmtId="0" fontId="8" fillId="0" borderId="1" xfId="1" applyFont="1" applyBorder="1">
      <alignment vertical="center"/>
    </xf>
    <xf numFmtId="0" fontId="17" fillId="0" borderId="0" xfId="0" applyFont="1">
      <alignment vertical="center"/>
    </xf>
    <xf numFmtId="0" fontId="14" fillId="0" borderId="1"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1" applyFont="1">
      <alignment vertical="center"/>
    </xf>
    <xf numFmtId="0" fontId="14" fillId="0" borderId="1" xfId="1" applyFont="1" applyBorder="1">
      <alignment vertical="center"/>
    </xf>
    <xf numFmtId="0" fontId="17"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19" fillId="0" borderId="0" xfId="0" applyFont="1">
      <alignment vertical="center"/>
    </xf>
    <xf numFmtId="0" fontId="19" fillId="0" borderId="1" xfId="0" applyFont="1" applyBorder="1" applyAlignment="1">
      <alignment horizontal="center" vertical="center" wrapText="1"/>
    </xf>
    <xf numFmtId="0" fontId="8" fillId="0" borderId="0" xfId="1" applyFont="1">
      <alignment vertical="center"/>
    </xf>
    <xf numFmtId="0" fontId="20" fillId="0" borderId="0" xfId="1" applyFont="1" applyFill="1" applyAlignment="1" applyProtection="1">
      <alignment vertical="center" wrapText="1"/>
    </xf>
    <xf numFmtId="0" fontId="12" fillId="0" borderId="0" xfId="1">
      <alignment vertical="center"/>
    </xf>
    <xf numFmtId="0" fontId="14" fillId="0" borderId="6"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14" fillId="0" borderId="6" xfId="1" applyFont="1" applyFill="1" applyBorder="1" applyAlignment="1" applyProtection="1">
      <alignment horizontal="left" vertical="center"/>
    </xf>
    <xf numFmtId="0" fontId="8" fillId="0" borderId="1" xfId="1" applyFont="1" applyFill="1" applyBorder="1" applyAlignment="1" applyProtection="1">
      <alignment horizontal="center" vertical="center" wrapText="1"/>
    </xf>
    <xf numFmtId="0" fontId="8" fillId="0" borderId="6" xfId="1" applyFont="1" applyFill="1" applyBorder="1" applyAlignment="1" applyProtection="1">
      <alignment vertical="center"/>
    </xf>
    <xf numFmtId="177" fontId="8" fillId="0" borderId="1" xfId="1" applyNumberFormat="1" applyFont="1" applyFill="1" applyBorder="1" applyAlignment="1" applyProtection="1">
      <alignment horizontal="center" vertical="center" wrapText="1"/>
    </xf>
    <xf numFmtId="0" fontId="14" fillId="0" borderId="6" xfId="1" applyFont="1" applyFill="1" applyBorder="1" applyAlignment="1" applyProtection="1">
      <alignment vertical="center"/>
    </xf>
    <xf numFmtId="10" fontId="8" fillId="0" borderId="1" xfId="1" applyNumberFormat="1" applyFont="1" applyFill="1" applyBorder="1" applyAlignment="1" applyProtection="1">
      <alignment horizontal="center" vertical="center" wrapText="1"/>
    </xf>
    <xf numFmtId="0" fontId="12" fillId="0" borderId="6" xfId="1" applyFont="1" applyFill="1" applyBorder="1" applyAlignment="1" applyProtection="1">
      <alignment vertical="center"/>
    </xf>
    <xf numFmtId="176" fontId="8" fillId="0" borderId="1" xfId="1" applyNumberFormat="1" applyFont="1" applyFill="1" applyBorder="1" applyAlignment="1" applyProtection="1">
      <alignment horizontal="center" vertical="center" wrapText="1"/>
    </xf>
    <xf numFmtId="178" fontId="7" fillId="0" borderId="1" xfId="1" applyNumberFormat="1" applyFont="1" applyFill="1" applyBorder="1" applyAlignment="1" applyProtection="1">
      <alignment horizontal="center" vertical="center" wrapText="1"/>
    </xf>
    <xf numFmtId="178" fontId="8" fillId="0" borderId="1" xfId="1" applyNumberFormat="1" applyFont="1" applyFill="1" applyBorder="1" applyAlignment="1" applyProtection="1">
      <alignment horizontal="center" vertical="center" wrapText="1"/>
    </xf>
    <xf numFmtId="0" fontId="8" fillId="0" borderId="6" xfId="1" applyFont="1" applyFill="1" applyBorder="1" applyAlignment="1" applyProtection="1">
      <alignment horizontal="left" vertical="center"/>
    </xf>
    <xf numFmtId="0" fontId="20" fillId="0" borderId="0" xfId="1" applyFont="1">
      <alignment vertical="center"/>
    </xf>
    <xf numFmtId="0" fontId="8" fillId="0" borderId="0" xfId="1" applyFont="1" applyAlignment="1">
      <alignment horizontal="center" vertical="center"/>
    </xf>
    <xf numFmtId="0" fontId="7" fillId="2" borderId="1" xfId="1" applyFont="1" applyFill="1" applyBorder="1" applyAlignment="1" applyProtection="1">
      <alignment horizontal="center" vertical="center"/>
    </xf>
    <xf numFmtId="0" fontId="7" fillId="2" borderId="1" xfId="1" applyFont="1" applyFill="1" applyBorder="1" applyAlignment="1" applyProtection="1">
      <alignment vertical="center"/>
    </xf>
    <xf numFmtId="0" fontId="8" fillId="2" borderId="1" xfId="1" applyFont="1" applyFill="1" applyBorder="1" applyAlignment="1">
      <alignment horizontal="center" vertical="center"/>
    </xf>
    <xf numFmtId="0" fontId="8" fillId="2" borderId="1" xfId="1" applyFont="1" applyFill="1" applyBorder="1" applyAlignment="1" applyProtection="1">
      <alignment horizontal="left" vertical="center" indent="1"/>
    </xf>
    <xf numFmtId="49" fontId="22" fillId="2" borderId="1" xfId="1" applyNumberFormat="1" applyFont="1" applyFill="1" applyBorder="1" applyAlignment="1" applyProtection="1">
      <alignment horizontal="left" vertical="center"/>
    </xf>
    <xf numFmtId="49" fontId="23" fillId="2" borderId="1" xfId="1" applyNumberFormat="1" applyFont="1" applyFill="1" applyBorder="1" applyAlignment="1" applyProtection="1">
      <alignment horizontal="left" vertical="center"/>
    </xf>
    <xf numFmtId="0" fontId="7" fillId="2" borderId="1" xfId="1" applyFont="1" applyFill="1" applyBorder="1" applyAlignment="1" applyProtection="1">
      <alignment horizontal="left" vertical="center" wrapText="1"/>
    </xf>
    <xf numFmtId="0" fontId="7" fillId="2" borderId="1" xfId="1" applyFont="1" applyFill="1" applyBorder="1">
      <alignment vertical="center"/>
    </xf>
    <xf numFmtId="0" fontId="24" fillId="0" borderId="0" xfId="2" applyFont="1" applyFill="1" applyAlignment="1" applyProtection="1">
      <alignment vertical="center" wrapText="1"/>
    </xf>
    <xf numFmtId="0" fontId="12" fillId="0" borderId="0" xfId="2">
      <alignment vertical="center"/>
    </xf>
    <xf numFmtId="0" fontId="25" fillId="0" borderId="5" xfId="2" applyFont="1" applyFill="1" applyBorder="1" applyAlignment="1" applyProtection="1">
      <alignment vertical="center" wrapText="1"/>
    </xf>
    <xf numFmtId="0" fontId="25" fillId="0" borderId="5" xfId="2" applyFont="1" applyFill="1" applyBorder="1" applyAlignment="1" applyProtection="1">
      <alignment horizontal="right" vertical="center" wrapText="1"/>
    </xf>
    <xf numFmtId="0" fontId="14" fillId="0" borderId="1" xfId="2" applyFont="1" applyFill="1" applyBorder="1" applyAlignment="1" applyProtection="1">
      <alignment horizontal="center" vertical="center" wrapText="1"/>
    </xf>
    <xf numFmtId="0" fontId="14" fillId="0" borderId="1" xfId="2" applyFont="1" applyFill="1" applyBorder="1" applyAlignment="1" applyProtection="1">
      <alignment vertical="center" wrapText="1"/>
    </xf>
    <xf numFmtId="178" fontId="12" fillId="0" borderId="1" xfId="2" applyNumberFormat="1"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26" fillId="0" borderId="1" xfId="2" applyFont="1" applyFill="1" applyBorder="1" applyAlignment="1" applyProtection="1">
      <alignment horizontal="left" vertical="center" wrapText="1"/>
    </xf>
    <xf numFmtId="0" fontId="12" fillId="0" borderId="1" xfId="2" applyFont="1" applyFill="1" applyBorder="1" applyAlignment="1" applyProtection="1">
      <alignment vertical="center"/>
    </xf>
    <xf numFmtId="178" fontId="12" fillId="0" borderId="1" xfId="2" applyNumberFormat="1" applyFont="1" applyFill="1" applyBorder="1" applyAlignment="1" applyProtection="1">
      <alignment horizontal="center" vertical="center"/>
    </xf>
    <xf numFmtId="0" fontId="0" fillId="0" borderId="0" xfId="0" applyAlignment="1">
      <alignment horizontal="center" vertical="center"/>
    </xf>
    <xf numFmtId="178" fontId="12" fillId="0" borderId="1" xfId="2" applyNumberFormat="1" applyFont="1" applyFill="1" applyBorder="1" applyAlignment="1" applyProtection="1">
      <alignment vertical="center"/>
    </xf>
    <xf numFmtId="0" fontId="14" fillId="0" borderId="1" xfId="2" applyFont="1" applyFill="1" applyBorder="1" applyAlignment="1" applyProtection="1">
      <alignment vertical="center"/>
    </xf>
    <xf numFmtId="176" fontId="14" fillId="0" borderId="1" xfId="2" applyNumberFormat="1"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indent="1"/>
    </xf>
    <xf numFmtId="176" fontId="0" fillId="0" borderId="0" xfId="0" applyNumberFormat="1">
      <alignment vertical="center"/>
    </xf>
    <xf numFmtId="0" fontId="20" fillId="0" borderId="0" xfId="2" applyFont="1">
      <alignment vertical="center"/>
    </xf>
    <xf numFmtId="0" fontId="23" fillId="0" borderId="1" xfId="2" applyFont="1" applyFill="1" applyBorder="1" applyAlignment="1">
      <alignment horizontal="center" vertical="center" wrapText="1"/>
    </xf>
    <xf numFmtId="0" fontId="7" fillId="0" borderId="1" xfId="2" applyFont="1" applyBorder="1" applyAlignment="1">
      <alignment horizontal="center" vertical="center"/>
    </xf>
    <xf numFmtId="0" fontId="23" fillId="0" borderId="1" xfId="2" applyFont="1" applyFill="1" applyBorder="1" applyAlignment="1">
      <alignment horizontal="left" vertical="center" wrapText="1"/>
    </xf>
    <xf numFmtId="0" fontId="8" fillId="0" borderId="1" xfId="2" applyFont="1" applyBorder="1" applyAlignment="1">
      <alignment horizontal="center" vertical="center"/>
    </xf>
    <xf numFmtId="0" fontId="22" fillId="0" borderId="1" xfId="2" applyFont="1" applyFill="1" applyBorder="1" applyAlignment="1">
      <alignment horizontal="left" vertical="center" wrapText="1"/>
    </xf>
    <xf numFmtId="0" fontId="22" fillId="0" borderId="1" xfId="2" applyFont="1" applyFill="1" applyBorder="1" applyAlignment="1">
      <alignment horizontal="center" vertical="center" wrapText="1"/>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177" fontId="8" fillId="0" borderId="1" xfId="2" applyNumberFormat="1" applyFont="1" applyBorder="1" applyAlignment="1">
      <alignment horizontal="center" vertical="center"/>
    </xf>
    <xf numFmtId="0" fontId="7" fillId="0" borderId="1" xfId="2" applyFont="1" applyBorder="1" applyAlignment="1">
      <alignment horizontal="left" vertical="center"/>
    </xf>
    <xf numFmtId="0" fontId="13" fillId="0" borderId="1" xfId="2" applyFont="1" applyFill="1" applyBorder="1" applyAlignment="1">
      <alignment horizontal="left" vertical="center"/>
    </xf>
    <xf numFmtId="0" fontId="8" fillId="0" borderId="1" xfId="2" applyFont="1" applyFill="1" applyBorder="1" applyAlignment="1" applyProtection="1">
      <alignment horizontal="left" vertical="center" indent="1"/>
    </xf>
    <xf numFmtId="0" fontId="8" fillId="0" borderId="1" xfId="2" applyFont="1" applyFill="1" applyBorder="1" applyAlignment="1" applyProtection="1">
      <alignment horizontal="center" vertical="center"/>
    </xf>
    <xf numFmtId="0" fontId="8" fillId="0" borderId="1" xfId="2" applyFont="1" applyFill="1" applyBorder="1" applyAlignment="1" applyProtection="1">
      <alignment horizontal="left" vertical="center" indent="2"/>
    </xf>
    <xf numFmtId="0" fontId="8" fillId="0" borderId="1" xfId="2" applyNumberFormat="1" applyFont="1" applyFill="1" applyBorder="1" applyAlignment="1" applyProtection="1">
      <alignment horizontal="center" vertical="center"/>
    </xf>
    <xf numFmtId="0" fontId="8" fillId="0" borderId="1" xfId="2" applyNumberFormat="1" applyFont="1" applyBorder="1" applyAlignment="1">
      <alignment horizontal="center" vertical="center"/>
    </xf>
    <xf numFmtId="176" fontId="9" fillId="0" borderId="1" xfId="2" applyNumberFormat="1" applyFont="1" applyFill="1" applyBorder="1" applyAlignment="1">
      <alignment horizontal="left" vertical="center"/>
    </xf>
    <xf numFmtId="0" fontId="9" fillId="0" borderId="1" xfId="2" applyNumberFormat="1" applyFont="1" applyFill="1" applyBorder="1" applyAlignment="1">
      <alignment horizontal="center" vertical="center"/>
    </xf>
    <xf numFmtId="176" fontId="16" fillId="0" borderId="1" xfId="2" applyNumberFormat="1" applyFont="1" applyFill="1" applyBorder="1" applyAlignment="1">
      <alignment horizontal="left" vertical="center"/>
    </xf>
    <xf numFmtId="0" fontId="16" fillId="0" borderId="1" xfId="2" applyNumberFormat="1" applyFont="1" applyFill="1" applyBorder="1" applyAlignment="1">
      <alignment horizontal="center" vertical="center"/>
    </xf>
    <xf numFmtId="0" fontId="7" fillId="0" borderId="1" xfId="2" applyFont="1" applyFill="1" applyBorder="1" applyAlignment="1" applyProtection="1">
      <alignment horizontal="center" vertical="center" wrapText="1"/>
    </xf>
    <xf numFmtId="49" fontId="9" fillId="0" borderId="1" xfId="2" applyNumberFormat="1" applyFont="1" applyFill="1" applyBorder="1" applyAlignment="1" applyProtection="1">
      <alignment horizontal="left" vertical="center"/>
    </xf>
    <xf numFmtId="49" fontId="9" fillId="0" borderId="1" xfId="2" applyNumberFormat="1" applyFont="1" applyFill="1" applyBorder="1" applyAlignment="1" applyProtection="1">
      <alignment horizontal="center" vertical="center"/>
    </xf>
    <xf numFmtId="0" fontId="20" fillId="0" borderId="0" xfId="1" applyFont="1" applyBorder="1" applyAlignment="1">
      <alignment horizontal="justify" wrapText="1"/>
    </xf>
    <xf numFmtId="0" fontId="12" fillId="0" borderId="7" xfId="1" applyFont="1" applyBorder="1" applyAlignment="1">
      <alignment horizontal="center" vertical="center" wrapText="1"/>
    </xf>
    <xf numFmtId="0" fontId="28" fillId="0" borderId="7" xfId="1" applyFont="1" applyBorder="1" applyAlignment="1">
      <alignment horizontal="center" vertical="center" wrapText="1"/>
    </xf>
    <xf numFmtId="31" fontId="28" fillId="0" borderId="8" xfId="1" applyNumberFormat="1" applyFont="1" applyBorder="1" applyAlignment="1">
      <alignment horizontal="center" vertical="center" wrapText="1"/>
    </xf>
    <xf numFmtId="9" fontId="8" fillId="0" borderId="1" xfId="2" applyNumberFormat="1" applyFont="1" applyBorder="1" applyAlignment="1">
      <alignment vertical="center" wrapText="1"/>
    </xf>
    <xf numFmtId="0" fontId="8" fillId="0" borderId="1" xfId="1" applyFont="1" applyFill="1" applyBorder="1" applyAlignment="1" applyProtection="1">
      <alignment vertical="center"/>
    </xf>
    <xf numFmtId="0" fontId="35" fillId="0" borderId="1" xfId="0" applyFont="1" applyBorder="1">
      <alignment vertical="center"/>
    </xf>
    <xf numFmtId="0" fontId="11" fillId="0" borderId="0" xfId="1" applyFont="1" applyFill="1" applyAlignment="1" applyProtection="1">
      <alignment horizontal="center" vertical="center"/>
    </xf>
    <xf numFmtId="0" fontId="27" fillId="0" borderId="0" xfId="1" applyFont="1" applyAlignment="1">
      <alignment horizontal="center" vertical="center" wrapText="1"/>
    </xf>
    <xf numFmtId="0" fontId="11" fillId="0" borderId="0" xfId="2" applyFont="1" applyFill="1" applyAlignment="1" applyProtection="1">
      <alignment horizontal="center" vertical="center"/>
    </xf>
    <xf numFmtId="0" fontId="14" fillId="0" borderId="0" xfId="2" applyFont="1" applyFill="1" applyAlignment="1" applyProtection="1">
      <alignment horizontal="left" vertical="center"/>
    </xf>
    <xf numFmtId="0" fontId="7" fillId="0" borderId="0" xfId="2" applyFont="1" applyFill="1" applyAlignment="1" applyProtection="1">
      <alignment horizontal="left" vertical="center"/>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1" xfId="2" applyFont="1" applyBorder="1" applyAlignment="1">
      <alignment horizontal="center" vertical="center" wrapText="1"/>
    </xf>
    <xf numFmtId="0" fontId="11" fillId="0" borderId="0" xfId="2" applyFont="1" applyFill="1" applyAlignment="1" applyProtection="1">
      <alignment horizontal="center" vertical="center" wrapText="1"/>
    </xf>
    <xf numFmtId="0" fontId="11" fillId="0" borderId="0" xfId="1" applyFont="1" applyAlignment="1">
      <alignment horizontal="center" vertical="center"/>
    </xf>
    <xf numFmtId="0" fontId="11" fillId="0" borderId="0" xfId="1" applyFont="1" applyFill="1" applyAlignment="1" applyProtection="1">
      <alignment horizontal="center" vertical="center" wrapText="1"/>
    </xf>
    <xf numFmtId="0" fontId="21" fillId="0" borderId="5" xfId="1" applyFont="1" applyFill="1" applyBorder="1" applyAlignment="1" applyProtection="1">
      <alignment horizontal="left" vertical="center" wrapText="1"/>
    </xf>
    <xf numFmtId="178" fontId="8" fillId="0" borderId="6" xfId="1" applyNumberFormat="1" applyFont="1" applyFill="1" applyBorder="1" applyAlignment="1" applyProtection="1">
      <alignment horizontal="center" vertical="center" wrapText="1"/>
    </xf>
    <xf numFmtId="178" fontId="8" fillId="0" borderId="10" xfId="1" applyNumberFormat="1" applyFont="1" applyFill="1" applyBorder="1" applyAlignment="1" applyProtection="1">
      <alignment horizontal="center" vertical="center" wrapText="1"/>
    </xf>
    <xf numFmtId="0" fontId="36" fillId="0" borderId="6" xfId="0" applyFont="1" applyBorder="1" applyAlignment="1">
      <alignment horizontal="center" vertical="center"/>
    </xf>
    <xf numFmtId="0" fontId="36" fillId="0" borderId="10" xfId="0" applyFont="1" applyBorder="1" applyAlignment="1">
      <alignment horizontal="center" vertical="center"/>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177" fontId="8" fillId="0" borderId="1" xfId="1"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11" fillId="0" borderId="0" xfId="1" applyFont="1" applyFill="1" applyBorder="1" applyAlignment="1">
      <alignment horizontal="center" vertical="center"/>
    </xf>
    <xf numFmtId="176" fontId="8" fillId="0" borderId="2"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xf numFmtId="0" fontId="5" fillId="0" borderId="0" xfId="2" applyFont="1" applyAlignment="1">
      <alignment horizontal="center" vertical="center" wrapText="1"/>
    </xf>
    <xf numFmtId="0" fontId="12" fillId="0" borderId="7" xfId="1" applyFont="1" applyBorder="1" applyAlignment="1">
      <alignment horizontal="justify" wrapText="1"/>
    </xf>
  </cellXfs>
  <cellStyles count="5">
    <cellStyle name="常规" xfId="0" builtinId="0"/>
    <cellStyle name="常规 2" xfId="1"/>
    <cellStyle name="常规 3" xfId="2"/>
    <cellStyle name="千位分隔 2" xfId="3"/>
    <cellStyle name="千位分隔 3" xfId="4"/>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B14" sqref="B14"/>
    </sheetView>
  </sheetViews>
  <sheetFormatPr defaultColWidth="9" defaultRowHeight="13.5"/>
  <cols>
    <col min="1" max="1" width="27.125" customWidth="1"/>
    <col min="2" max="2" width="35.75" customWidth="1"/>
  </cols>
  <sheetData>
    <row r="1" spans="1:2" ht="36.950000000000003" customHeight="1">
      <c r="A1" s="130" t="s">
        <v>0</v>
      </c>
      <c r="B1" s="130"/>
    </row>
    <row r="2" spans="1:2" ht="26.1" customHeight="1">
      <c r="A2" s="131" t="s">
        <v>1</v>
      </c>
      <c r="B2" s="131"/>
    </row>
    <row r="3" spans="1:2" ht="27" customHeight="1">
      <c r="A3" s="123" t="s">
        <v>2</v>
      </c>
      <c r="B3" s="160" t="s">
        <v>303</v>
      </c>
    </row>
    <row r="4" spans="1:2" ht="27" customHeight="1">
      <c r="A4" s="123" t="s">
        <v>3</v>
      </c>
      <c r="B4" s="124" t="s">
        <v>4</v>
      </c>
    </row>
    <row r="5" spans="1:2" ht="27" customHeight="1">
      <c r="A5" s="123" t="s">
        <v>5</v>
      </c>
      <c r="B5" s="124" t="s">
        <v>6</v>
      </c>
    </row>
    <row r="6" spans="1:2" ht="27" customHeight="1">
      <c r="A6" s="123" t="s">
        <v>7</v>
      </c>
      <c r="B6" s="124" t="s">
        <v>8</v>
      </c>
    </row>
    <row r="7" spans="1:2" ht="27" customHeight="1">
      <c r="A7" s="123" t="s">
        <v>9</v>
      </c>
      <c r="B7" s="124" t="s">
        <v>10</v>
      </c>
    </row>
    <row r="8" spans="1:2" ht="27" customHeight="1">
      <c r="A8" s="123" t="s">
        <v>11</v>
      </c>
      <c r="B8" s="125">
        <v>426100</v>
      </c>
    </row>
    <row r="9" spans="1:2" ht="42" customHeight="1">
      <c r="A9" s="123" t="s">
        <v>12</v>
      </c>
      <c r="B9" s="125">
        <v>18074628877</v>
      </c>
    </row>
    <row r="10" spans="1:2" ht="45.75" customHeight="1">
      <c r="A10" s="123" t="s">
        <v>13</v>
      </c>
      <c r="B10" s="126">
        <v>44757</v>
      </c>
    </row>
  </sheetData>
  <mergeCells count="2">
    <mergeCell ref="A1:B1"/>
    <mergeCell ref="A2:B2"/>
  </mergeCells>
  <phoneticPr fontId="34" type="noConversion"/>
  <pageMargins left="1.48" right="0.7" top="1.45" bottom="0.75" header="0.25" footer="0.3"/>
  <pageSetup paperSize="9" orientation="portrait"/>
</worksheet>
</file>

<file path=xl/worksheets/sheet10.xml><?xml version="1.0" encoding="utf-8"?>
<worksheet xmlns="http://schemas.openxmlformats.org/spreadsheetml/2006/main" xmlns:r="http://schemas.openxmlformats.org/officeDocument/2006/relationships">
  <dimension ref="A1:G17"/>
  <sheetViews>
    <sheetView workbookViewId="0">
      <selection sqref="A1:G1"/>
    </sheetView>
  </sheetViews>
  <sheetFormatPr defaultColWidth="9" defaultRowHeight="13.5"/>
  <cols>
    <col min="1" max="1" width="28.125" customWidth="1"/>
    <col min="2" max="2" width="10.25" customWidth="1"/>
    <col min="3" max="3" width="11.5" customWidth="1"/>
    <col min="5" max="5" width="11.125" bestFit="1" customWidth="1"/>
  </cols>
  <sheetData>
    <row r="1" spans="1:7" ht="25.5">
      <c r="A1" s="140" t="s">
        <v>307</v>
      </c>
      <c r="B1" s="140"/>
      <c r="C1" s="140"/>
      <c r="D1" s="140"/>
      <c r="E1" s="140"/>
      <c r="F1" s="140"/>
      <c r="G1" s="140"/>
    </row>
    <row r="2" spans="1:7" ht="28.5">
      <c r="A2" s="25" t="s">
        <v>219</v>
      </c>
      <c r="B2" s="26" t="s">
        <v>231</v>
      </c>
      <c r="C2" s="26" t="s">
        <v>232</v>
      </c>
      <c r="D2" s="25" t="s">
        <v>222</v>
      </c>
      <c r="E2" s="25" t="s">
        <v>223</v>
      </c>
      <c r="F2" s="25" t="s">
        <v>224</v>
      </c>
      <c r="G2" s="25" t="s">
        <v>225</v>
      </c>
    </row>
    <row r="3" spans="1:7" ht="24" customHeight="1">
      <c r="A3" s="27" t="s">
        <v>226</v>
      </c>
      <c r="B3" s="25"/>
      <c r="C3" s="25"/>
      <c r="D3" s="25"/>
      <c r="E3" s="28">
        <f>E4/0.85</f>
        <v>86.441921797958955</v>
      </c>
      <c r="F3" s="28">
        <f>F4/0.85</f>
        <v>70.588235294117652</v>
      </c>
      <c r="G3" s="25"/>
    </row>
    <row r="4" spans="1:7" ht="24" customHeight="1">
      <c r="A4" s="29" t="s">
        <v>227</v>
      </c>
      <c r="B4" s="30"/>
      <c r="C4" s="30"/>
      <c r="D4" s="31"/>
      <c r="E4" s="32">
        <f>E6+E7</f>
        <v>73.475633528265107</v>
      </c>
      <c r="F4" s="32">
        <f t="shared" ref="F4:G4" si="0">F6+F7</f>
        <v>60</v>
      </c>
      <c r="G4" s="32">
        <f t="shared" si="0"/>
        <v>8</v>
      </c>
    </row>
    <row r="5" spans="1:7" ht="24" customHeight="1">
      <c r="A5" s="34" t="s">
        <v>32</v>
      </c>
      <c r="B5" s="30">
        <v>66</v>
      </c>
      <c r="C5" s="30">
        <v>70</v>
      </c>
      <c r="D5" s="31">
        <f>(B5*8+C5*4)/12</f>
        <v>67.333333333333329</v>
      </c>
      <c r="E5" s="31"/>
      <c r="F5" s="32"/>
      <c r="G5" s="33"/>
    </row>
    <row r="6" spans="1:7" ht="24" customHeight="1">
      <c r="A6" s="35" t="s">
        <v>228</v>
      </c>
      <c r="B6" s="30">
        <v>30</v>
      </c>
      <c r="C6" s="30">
        <v>32</v>
      </c>
      <c r="D6" s="31">
        <f t="shared" ref="D6:D12" si="1">(B6*8+C6*4)/12</f>
        <v>30.666666666666668</v>
      </c>
      <c r="E6" s="31">
        <f>439/19</f>
        <v>23.105263157894736</v>
      </c>
      <c r="F6" s="33">
        <v>23</v>
      </c>
      <c r="G6" s="33">
        <v>8</v>
      </c>
    </row>
    <row r="7" spans="1:7" ht="24" customHeight="1">
      <c r="A7" s="35" t="s">
        <v>229</v>
      </c>
      <c r="B7" s="30">
        <v>36</v>
      </c>
      <c r="C7" s="30">
        <v>38</v>
      </c>
      <c r="D7" s="31">
        <f t="shared" si="1"/>
        <v>36.666666666666664</v>
      </c>
      <c r="E7" s="31">
        <f>680/13.5</f>
        <v>50.370370370370374</v>
      </c>
      <c r="F7" s="33">
        <v>37</v>
      </c>
      <c r="G7" s="33">
        <v>0</v>
      </c>
    </row>
    <row r="8" spans="1:7" ht="24" customHeight="1">
      <c r="A8" s="35" t="s">
        <v>230</v>
      </c>
      <c r="B8" s="30"/>
      <c r="C8" s="30"/>
      <c r="D8" s="31">
        <f t="shared" si="1"/>
        <v>0</v>
      </c>
      <c r="E8" s="31"/>
      <c r="F8" s="33"/>
      <c r="G8" s="33"/>
    </row>
    <row r="9" spans="1:7" ht="24" customHeight="1">
      <c r="A9" s="36" t="s">
        <v>36</v>
      </c>
      <c r="B9" s="30"/>
      <c r="C9" s="30"/>
      <c r="D9" s="31">
        <f t="shared" si="1"/>
        <v>0</v>
      </c>
      <c r="E9" s="31"/>
      <c r="F9" s="33"/>
      <c r="G9" s="37"/>
    </row>
    <row r="10" spans="1:7" ht="24" customHeight="1">
      <c r="A10" s="34" t="s">
        <v>37</v>
      </c>
      <c r="B10" s="30">
        <v>6</v>
      </c>
      <c r="C10" s="30">
        <v>6</v>
      </c>
      <c r="D10" s="31">
        <f t="shared" si="1"/>
        <v>6</v>
      </c>
      <c r="E10" s="150">
        <v>13</v>
      </c>
      <c r="F10" s="151">
        <v>11</v>
      </c>
      <c r="G10" s="152">
        <v>2</v>
      </c>
    </row>
    <row r="11" spans="1:7" ht="24" customHeight="1">
      <c r="A11" s="34" t="s">
        <v>38</v>
      </c>
      <c r="B11" s="30">
        <v>8</v>
      </c>
      <c r="C11" s="30">
        <v>8</v>
      </c>
      <c r="D11" s="31">
        <f t="shared" si="1"/>
        <v>8</v>
      </c>
      <c r="E11" s="150"/>
      <c r="F11" s="151"/>
      <c r="G11" s="153"/>
    </row>
    <row r="12" spans="1:7" ht="24" customHeight="1">
      <c r="A12" s="34" t="s">
        <v>39</v>
      </c>
      <c r="B12" s="30">
        <v>26</v>
      </c>
      <c r="C12" s="30">
        <v>26</v>
      </c>
      <c r="D12" s="31">
        <f t="shared" si="1"/>
        <v>26</v>
      </c>
      <c r="E12" s="150"/>
      <c r="F12" s="151"/>
      <c r="G12" s="154"/>
    </row>
    <row r="13" spans="1:7" ht="24" customHeight="1">
      <c r="A13" s="38" t="s">
        <v>40</v>
      </c>
      <c r="B13" s="30"/>
      <c r="C13" s="30"/>
      <c r="D13" s="30"/>
      <c r="E13" s="39"/>
      <c r="F13" s="39"/>
      <c r="G13" s="39"/>
    </row>
    <row r="14" spans="1:7" ht="24" customHeight="1">
      <c r="A14" s="38" t="s">
        <v>41</v>
      </c>
      <c r="B14" s="30"/>
      <c r="C14" s="30"/>
      <c r="D14" s="30"/>
      <c r="E14" s="39"/>
      <c r="F14" s="39"/>
      <c r="G14" s="39"/>
    </row>
    <row r="15" spans="1:7" ht="24" customHeight="1">
      <c r="A15" s="38" t="s">
        <v>42</v>
      </c>
      <c r="B15" s="30"/>
      <c r="C15" s="30"/>
      <c r="D15" s="30"/>
      <c r="E15" s="39"/>
      <c r="F15" s="39"/>
      <c r="G15" s="39"/>
    </row>
    <row r="16" spans="1:7" ht="24" customHeight="1">
      <c r="A16" s="38" t="s">
        <v>43</v>
      </c>
      <c r="B16" s="30"/>
      <c r="C16" s="30"/>
      <c r="D16" s="30"/>
      <c r="E16" s="39"/>
      <c r="F16" s="39"/>
      <c r="G16" s="39"/>
    </row>
    <row r="17" spans="1:7" ht="24" customHeight="1">
      <c r="A17" s="38" t="s">
        <v>44</v>
      </c>
      <c r="B17" s="30"/>
      <c r="C17" s="30"/>
      <c r="D17" s="30"/>
      <c r="E17" s="39"/>
      <c r="F17" s="39"/>
      <c r="G17" s="39"/>
    </row>
  </sheetData>
  <mergeCells count="4">
    <mergeCell ref="A1:G1"/>
    <mergeCell ref="E10:E12"/>
    <mergeCell ref="F10:F12"/>
    <mergeCell ref="G10:G12"/>
  </mergeCells>
  <phoneticPr fontId="34"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dimension ref="A1:G17"/>
  <sheetViews>
    <sheetView workbookViewId="0">
      <selection sqref="A1:G1"/>
    </sheetView>
  </sheetViews>
  <sheetFormatPr defaultColWidth="9" defaultRowHeight="13.5"/>
  <cols>
    <col min="1" max="1" width="28.125" customWidth="1"/>
    <col min="2" max="2" width="10.25" customWidth="1"/>
    <col min="3" max="3" width="11.875" customWidth="1"/>
  </cols>
  <sheetData>
    <row r="1" spans="1:7" ht="25.5">
      <c r="A1" s="140" t="s">
        <v>307</v>
      </c>
      <c r="B1" s="140"/>
      <c r="C1" s="140"/>
      <c r="D1" s="140"/>
      <c r="E1" s="140"/>
      <c r="F1" s="140"/>
      <c r="G1" s="140"/>
    </row>
    <row r="2" spans="1:7" ht="28.5">
      <c r="A2" s="25" t="s">
        <v>219</v>
      </c>
      <c r="B2" s="26" t="s">
        <v>233</v>
      </c>
      <c r="C2" s="26" t="s">
        <v>234</v>
      </c>
      <c r="D2" s="25" t="s">
        <v>222</v>
      </c>
      <c r="E2" s="25" t="s">
        <v>223</v>
      </c>
      <c r="F2" s="25" t="s">
        <v>224</v>
      </c>
      <c r="G2" s="25" t="s">
        <v>225</v>
      </c>
    </row>
    <row r="3" spans="1:7" ht="24" customHeight="1">
      <c r="A3" s="27" t="s">
        <v>226</v>
      </c>
      <c r="B3" s="25"/>
      <c r="C3" s="25"/>
      <c r="D3" s="25"/>
      <c r="E3" s="28">
        <f>E4/0.85</f>
        <v>98.846462561632848</v>
      </c>
      <c r="F3" s="28">
        <f>F4/0.85</f>
        <v>83.529411764705884</v>
      </c>
      <c r="G3" s="25"/>
    </row>
    <row r="4" spans="1:7" ht="24" customHeight="1">
      <c r="A4" s="29" t="s">
        <v>227</v>
      </c>
      <c r="B4" s="30"/>
      <c r="C4" s="30"/>
      <c r="D4" s="31"/>
      <c r="E4" s="32">
        <f>E6+E7</f>
        <v>84.019493177387915</v>
      </c>
      <c r="F4" s="32">
        <f t="shared" ref="F4:G4" si="0">F6+F7</f>
        <v>71</v>
      </c>
      <c r="G4" s="32">
        <f t="shared" si="0"/>
        <v>5</v>
      </c>
    </row>
    <row r="5" spans="1:7" ht="24" customHeight="1">
      <c r="A5" s="34" t="s">
        <v>32</v>
      </c>
      <c r="B5" s="30">
        <v>74</v>
      </c>
      <c r="C5" s="30">
        <v>78</v>
      </c>
      <c r="D5" s="31">
        <f>(B5*8+C5*4)/12</f>
        <v>75.333333333333329</v>
      </c>
      <c r="E5" s="31"/>
      <c r="F5" s="32"/>
      <c r="G5" s="33"/>
    </row>
    <row r="6" spans="1:7" ht="24" customHeight="1">
      <c r="A6" s="35" t="s">
        <v>228</v>
      </c>
      <c r="B6" s="30">
        <v>32</v>
      </c>
      <c r="C6" s="30">
        <v>34</v>
      </c>
      <c r="D6" s="31">
        <f t="shared" ref="D6:D12" si="1">(B6*8+C6*4)/12</f>
        <v>32.666666666666664</v>
      </c>
      <c r="E6" s="31">
        <f>538/19</f>
        <v>28.315789473684209</v>
      </c>
      <c r="F6" s="33">
        <v>28</v>
      </c>
      <c r="G6" s="33">
        <v>5</v>
      </c>
    </row>
    <row r="7" spans="1:7" ht="24" customHeight="1">
      <c r="A7" s="35" t="s">
        <v>229</v>
      </c>
      <c r="B7" s="30">
        <v>42</v>
      </c>
      <c r="C7" s="30">
        <v>44</v>
      </c>
      <c r="D7" s="31">
        <f t="shared" si="1"/>
        <v>42.666666666666664</v>
      </c>
      <c r="E7" s="31">
        <f>752/13.5</f>
        <v>55.703703703703702</v>
      </c>
      <c r="F7" s="33">
        <v>43</v>
      </c>
      <c r="G7" s="33">
        <v>0</v>
      </c>
    </row>
    <row r="8" spans="1:7" ht="24" customHeight="1">
      <c r="A8" s="35" t="s">
        <v>230</v>
      </c>
      <c r="B8" s="30"/>
      <c r="C8" s="30"/>
      <c r="D8" s="31">
        <f t="shared" si="1"/>
        <v>0</v>
      </c>
      <c r="E8" s="31"/>
      <c r="F8" s="33"/>
      <c r="G8" s="33"/>
    </row>
    <row r="9" spans="1:7" ht="24" customHeight="1">
      <c r="A9" s="36" t="s">
        <v>36</v>
      </c>
      <c r="B9" s="30"/>
      <c r="C9" s="30"/>
      <c r="D9" s="31">
        <f t="shared" si="1"/>
        <v>0</v>
      </c>
      <c r="E9" s="31"/>
      <c r="F9" s="33"/>
      <c r="G9" s="37"/>
    </row>
    <row r="10" spans="1:7" ht="24" customHeight="1">
      <c r="A10" s="34" t="s">
        <v>37</v>
      </c>
      <c r="B10" s="30">
        <v>6</v>
      </c>
      <c r="C10" s="30">
        <v>6</v>
      </c>
      <c r="D10" s="31">
        <f t="shared" si="1"/>
        <v>6</v>
      </c>
      <c r="E10" s="150">
        <v>14</v>
      </c>
      <c r="F10" s="151">
        <v>12</v>
      </c>
      <c r="G10" s="152"/>
    </row>
    <row r="11" spans="1:7" ht="24" customHeight="1">
      <c r="A11" s="34" t="s">
        <v>38</v>
      </c>
      <c r="B11" s="30">
        <v>10</v>
      </c>
      <c r="C11" s="30">
        <v>10</v>
      </c>
      <c r="D11" s="31">
        <f t="shared" si="1"/>
        <v>10</v>
      </c>
      <c r="E11" s="150"/>
      <c r="F11" s="151"/>
      <c r="G11" s="153"/>
    </row>
    <row r="12" spans="1:7" ht="24" customHeight="1">
      <c r="A12" s="34" t="s">
        <v>39</v>
      </c>
      <c r="B12" s="30">
        <v>30</v>
      </c>
      <c r="C12" s="30">
        <v>30</v>
      </c>
      <c r="D12" s="31">
        <f t="shared" si="1"/>
        <v>30</v>
      </c>
      <c r="E12" s="150"/>
      <c r="F12" s="151"/>
      <c r="G12" s="154"/>
    </row>
    <row r="13" spans="1:7" ht="24" customHeight="1">
      <c r="A13" s="38" t="s">
        <v>40</v>
      </c>
      <c r="B13" s="30"/>
      <c r="C13" s="30"/>
      <c r="D13" s="30"/>
      <c r="E13" s="39"/>
      <c r="F13" s="39"/>
      <c r="G13" s="39"/>
    </row>
    <row r="14" spans="1:7" ht="24" customHeight="1">
      <c r="A14" s="38" t="s">
        <v>41</v>
      </c>
      <c r="B14" s="30"/>
      <c r="C14" s="30"/>
      <c r="D14" s="30"/>
      <c r="E14" s="39"/>
      <c r="F14" s="39"/>
      <c r="G14" s="39"/>
    </row>
    <row r="15" spans="1:7" ht="24" customHeight="1">
      <c r="A15" s="38" t="s">
        <v>42</v>
      </c>
      <c r="B15" s="30"/>
      <c r="C15" s="30"/>
      <c r="D15" s="30"/>
      <c r="E15" s="39"/>
      <c r="F15" s="39"/>
      <c r="G15" s="39"/>
    </row>
    <row r="16" spans="1:7" ht="24" customHeight="1">
      <c r="A16" s="38" t="s">
        <v>43</v>
      </c>
      <c r="B16" s="30"/>
      <c r="C16" s="30"/>
      <c r="D16" s="30"/>
      <c r="E16" s="39"/>
      <c r="F16" s="39"/>
      <c r="G16" s="39"/>
    </row>
    <row r="17" spans="1:7" ht="24" customHeight="1">
      <c r="A17" s="38" t="s">
        <v>44</v>
      </c>
      <c r="B17" s="30"/>
      <c r="C17" s="30"/>
      <c r="D17" s="30"/>
      <c r="E17" s="39"/>
      <c r="F17" s="39"/>
      <c r="G17" s="39"/>
    </row>
  </sheetData>
  <mergeCells count="4">
    <mergeCell ref="A1:G1"/>
    <mergeCell ref="E10:E12"/>
    <mergeCell ref="F10:F12"/>
    <mergeCell ref="G10:G12"/>
  </mergeCells>
  <phoneticPr fontId="34"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dimension ref="A1:H34"/>
  <sheetViews>
    <sheetView workbookViewId="0">
      <selection sqref="A1:G1"/>
    </sheetView>
  </sheetViews>
  <sheetFormatPr defaultColWidth="9" defaultRowHeight="13.5"/>
  <cols>
    <col min="1" max="1" width="20" customWidth="1"/>
    <col min="2" max="2" width="18" customWidth="1"/>
    <col min="3" max="6" width="13.75" customWidth="1"/>
    <col min="7" max="7" width="17.5" customWidth="1"/>
  </cols>
  <sheetData>
    <row r="1" spans="1:8" ht="25.5">
      <c r="A1" s="155" t="s">
        <v>308</v>
      </c>
      <c r="B1" s="155"/>
      <c r="C1" s="155"/>
      <c r="D1" s="155"/>
      <c r="E1" s="155"/>
      <c r="F1" s="155"/>
      <c r="G1" s="155"/>
      <c r="H1" s="15"/>
    </row>
    <row r="2" spans="1:8">
      <c r="G2" t="s">
        <v>80</v>
      </c>
    </row>
    <row r="3" spans="1:8" ht="15.75">
      <c r="A3" s="16" t="s">
        <v>219</v>
      </c>
      <c r="B3" s="17" t="s">
        <v>235</v>
      </c>
      <c r="C3" s="17" t="s">
        <v>236</v>
      </c>
      <c r="D3" s="17" t="s">
        <v>237</v>
      </c>
      <c r="E3" s="18" t="s">
        <v>84</v>
      </c>
      <c r="F3" s="19" t="s">
        <v>238</v>
      </c>
    </row>
    <row r="4" spans="1:8" ht="15.75">
      <c r="A4" s="20" t="s">
        <v>239</v>
      </c>
      <c r="B4" s="21">
        <v>3784997.15</v>
      </c>
      <c r="C4" s="21">
        <f>59*8.17</f>
        <v>482.03</v>
      </c>
      <c r="D4" s="21"/>
      <c r="E4" s="21">
        <v>3784997.15</v>
      </c>
      <c r="F4" s="14"/>
    </row>
    <row r="5" spans="1:8" ht="15.75">
      <c r="A5" s="20" t="s">
        <v>240</v>
      </c>
      <c r="B5" s="21"/>
      <c r="C5" s="21"/>
      <c r="D5" s="21"/>
      <c r="E5" s="21"/>
      <c r="F5" s="14"/>
    </row>
    <row r="6" spans="1:8" ht="15.75">
      <c r="A6" s="23" t="s">
        <v>241</v>
      </c>
      <c r="B6" s="21">
        <v>47828.800000000003</v>
      </c>
      <c r="C6" s="21"/>
      <c r="D6" s="21"/>
      <c r="E6" s="21"/>
      <c r="F6" s="14"/>
    </row>
    <row r="7" spans="1:8" ht="15.75">
      <c r="A7" s="20" t="s">
        <v>242</v>
      </c>
      <c r="B7" s="21"/>
      <c r="C7" s="21"/>
      <c r="D7" s="21"/>
      <c r="E7" s="21"/>
      <c r="F7" s="14"/>
    </row>
    <row r="8" spans="1:8" ht="15.75">
      <c r="A8" s="23" t="s">
        <v>243</v>
      </c>
      <c r="B8" s="21"/>
      <c r="C8" s="21"/>
      <c r="D8" s="21"/>
      <c r="E8" s="21"/>
      <c r="F8" s="14"/>
    </row>
    <row r="9" spans="1:8" ht="15.75">
      <c r="A9" s="20" t="s">
        <v>244</v>
      </c>
      <c r="B9" s="21"/>
      <c r="C9" s="21"/>
      <c r="D9" s="21"/>
      <c r="E9" s="21"/>
      <c r="F9" s="14"/>
    </row>
    <row r="10" spans="1:8" ht="15.75">
      <c r="A10" s="20" t="s">
        <v>245</v>
      </c>
      <c r="B10" s="21"/>
      <c r="C10" s="21"/>
      <c r="D10" s="21"/>
      <c r="E10" s="21">
        <f>E4*0.02</f>
        <v>75699.942999999999</v>
      </c>
      <c r="F10" s="14"/>
    </row>
    <row r="11" spans="1:8" ht="15.75">
      <c r="A11" s="20" t="s">
        <v>246</v>
      </c>
      <c r="B11" s="21"/>
      <c r="C11" s="21"/>
      <c r="D11" s="21"/>
      <c r="E11" s="21">
        <f>E4*0.025</f>
        <v>94624.928750000006</v>
      </c>
      <c r="F11" s="14"/>
    </row>
    <row r="12" spans="1:8">
      <c r="A12" s="14" t="s">
        <v>247</v>
      </c>
      <c r="B12" s="14"/>
      <c r="C12" s="14"/>
      <c r="D12" s="14"/>
      <c r="E12" s="14"/>
      <c r="F12" s="14"/>
    </row>
    <row r="14" spans="1:8" ht="15.75">
      <c r="A14" s="16" t="s">
        <v>219</v>
      </c>
      <c r="B14" s="17" t="s">
        <v>248</v>
      </c>
      <c r="C14" s="17" t="s">
        <v>236</v>
      </c>
      <c r="D14" s="17" t="s">
        <v>249</v>
      </c>
      <c r="E14" s="18" t="s">
        <v>86</v>
      </c>
      <c r="F14" s="19" t="s">
        <v>238</v>
      </c>
    </row>
    <row r="15" spans="1:8" ht="15.75">
      <c r="A15" s="20" t="s">
        <v>239</v>
      </c>
      <c r="B15" s="21">
        <v>2934715.26</v>
      </c>
      <c r="C15" s="21">
        <f>71*8.4</f>
        <v>596.4</v>
      </c>
      <c r="D15" s="21"/>
      <c r="E15" s="21">
        <f>2812636.26+122079+413530</f>
        <v>3348245.26</v>
      </c>
      <c r="F15" s="14"/>
    </row>
    <row r="16" spans="1:8" ht="15.75">
      <c r="A16" s="20" t="s">
        <v>240</v>
      </c>
      <c r="B16" s="21"/>
      <c r="C16" s="21"/>
      <c r="D16" s="21"/>
      <c r="E16" s="21"/>
      <c r="F16" s="14"/>
    </row>
    <row r="17" spans="1:6" ht="15.75">
      <c r="A17" s="23" t="s">
        <v>241</v>
      </c>
      <c r="B17" s="21">
        <v>433062.6</v>
      </c>
      <c r="C17" s="21"/>
      <c r="D17" s="21"/>
      <c r="E17" s="156">
        <v>549228.37</v>
      </c>
      <c r="F17" s="14"/>
    </row>
    <row r="18" spans="1:6" ht="15.75">
      <c r="A18" s="20" t="s">
        <v>242</v>
      </c>
      <c r="B18" s="21"/>
      <c r="C18" s="21"/>
      <c r="D18" s="21"/>
      <c r="E18" s="157"/>
      <c r="F18" s="14"/>
    </row>
    <row r="19" spans="1:6" ht="15.75">
      <c r="A19" s="23" t="s">
        <v>243</v>
      </c>
      <c r="B19" s="21"/>
      <c r="C19" s="21"/>
      <c r="D19" s="21"/>
      <c r="E19" s="157"/>
      <c r="F19" s="14"/>
    </row>
    <row r="20" spans="1:6" ht="15.75">
      <c r="A20" s="20" t="s">
        <v>244</v>
      </c>
      <c r="B20" s="21">
        <v>116165.77</v>
      </c>
      <c r="C20" s="21"/>
      <c r="D20" s="21"/>
      <c r="E20" s="158"/>
      <c r="F20" s="14"/>
    </row>
    <row r="21" spans="1:6" ht="15.75">
      <c r="A21" s="20" t="s">
        <v>245</v>
      </c>
      <c r="B21" s="21"/>
      <c r="C21" s="21"/>
      <c r="D21" s="21"/>
      <c r="E21" s="21">
        <f>E15*0.02</f>
        <v>66964.905199999994</v>
      </c>
      <c r="F21" s="14"/>
    </row>
    <row r="22" spans="1:6" ht="15.75">
      <c r="A22" s="20" t="s">
        <v>246</v>
      </c>
      <c r="B22" s="21"/>
      <c r="C22" s="21"/>
      <c r="D22" s="21"/>
      <c r="E22" s="21">
        <f>E15*0.025</f>
        <v>83706.131500000003</v>
      </c>
      <c r="F22" s="14"/>
    </row>
    <row r="23" spans="1:6">
      <c r="A23" s="14" t="s">
        <v>247</v>
      </c>
      <c r="B23" s="14"/>
      <c r="C23" s="14"/>
      <c r="D23" s="14"/>
      <c r="E23" s="14"/>
      <c r="F23" s="14"/>
    </row>
    <row r="25" spans="1:6" ht="15.75">
      <c r="A25" s="16" t="s">
        <v>219</v>
      </c>
      <c r="B25" s="17" t="s">
        <v>250</v>
      </c>
      <c r="C25" s="17" t="s">
        <v>236</v>
      </c>
      <c r="D25" s="17" t="s">
        <v>251</v>
      </c>
      <c r="E25" s="18" t="s">
        <v>88</v>
      </c>
      <c r="F25" s="19" t="s">
        <v>238</v>
      </c>
    </row>
    <row r="26" spans="1:6" ht="15.75">
      <c r="A26" s="20" t="s">
        <v>239</v>
      </c>
      <c r="B26" s="21">
        <v>4184682</v>
      </c>
      <c r="C26" s="21">
        <f>83*8.63</f>
        <v>716.29000000000008</v>
      </c>
      <c r="D26" s="21"/>
      <c r="E26" s="21">
        <f>3664884+779709+461529</f>
        <v>4906122</v>
      </c>
      <c r="F26" s="14"/>
    </row>
    <row r="27" spans="1:6" ht="15.75">
      <c r="A27" s="20" t="s">
        <v>240</v>
      </c>
      <c r="B27" s="21"/>
      <c r="C27" s="21"/>
      <c r="D27" s="21"/>
      <c r="E27" s="21"/>
      <c r="F27" s="14"/>
    </row>
    <row r="28" spans="1:6" ht="15.75">
      <c r="A28" s="23" t="s">
        <v>241</v>
      </c>
      <c r="B28" s="21">
        <v>836221.09</v>
      </c>
      <c r="C28" s="21"/>
      <c r="D28" s="21"/>
      <c r="E28" s="156">
        <v>1060531.0900000001</v>
      </c>
      <c r="F28" s="14"/>
    </row>
    <row r="29" spans="1:6" ht="15.75">
      <c r="A29" s="20" t="s">
        <v>242</v>
      </c>
      <c r="B29" s="21"/>
      <c r="C29" s="21"/>
      <c r="D29" s="21"/>
      <c r="E29" s="157"/>
      <c r="F29" s="14"/>
    </row>
    <row r="30" spans="1:6" ht="15.75">
      <c r="A30" s="23" t="s">
        <v>243</v>
      </c>
      <c r="B30" s="21"/>
      <c r="C30" s="21"/>
      <c r="D30" s="21"/>
      <c r="E30" s="157"/>
      <c r="F30" s="14"/>
    </row>
    <row r="31" spans="1:6" ht="15.75">
      <c r="A31" s="20" t="s">
        <v>244</v>
      </c>
      <c r="B31" s="21">
        <v>224310</v>
      </c>
      <c r="C31" s="21"/>
      <c r="D31" s="21"/>
      <c r="E31" s="158"/>
      <c r="F31" s="14"/>
    </row>
    <row r="32" spans="1:6" ht="15.75">
      <c r="A32" s="20" t="s">
        <v>245</v>
      </c>
      <c r="B32" s="21"/>
      <c r="C32" s="21"/>
      <c r="D32" s="21"/>
      <c r="E32" s="21">
        <f>E26*0.02</f>
        <v>98122.44</v>
      </c>
      <c r="F32" s="14"/>
    </row>
    <row r="33" spans="1:6" ht="15.75">
      <c r="A33" s="20" t="s">
        <v>246</v>
      </c>
      <c r="B33" s="21"/>
      <c r="C33" s="21"/>
      <c r="D33" s="21"/>
      <c r="E33" s="21">
        <f>E26*0.025</f>
        <v>122653.05</v>
      </c>
      <c r="F33" s="14"/>
    </row>
    <row r="34" spans="1:6">
      <c r="A34" s="14" t="s">
        <v>247</v>
      </c>
      <c r="B34" s="24">
        <v>259911</v>
      </c>
      <c r="C34" s="14"/>
      <c r="D34" s="14"/>
      <c r="E34" s="14"/>
      <c r="F34" s="14"/>
    </row>
  </sheetData>
  <mergeCells count="3">
    <mergeCell ref="A1:G1"/>
    <mergeCell ref="E17:E20"/>
    <mergeCell ref="E28:E31"/>
  </mergeCells>
  <phoneticPr fontId="34" type="noConversion"/>
  <pageMargins left="0.70069444444444495" right="0.70069444444444495" top="0.35416666666666702" bottom="0.51180555555555596" header="0.29861111111111099" footer="0.29861111111111099"/>
  <pageSetup paperSize="9" orientation="landscape" r:id="rId1"/>
</worksheet>
</file>

<file path=xl/worksheets/sheet13.xml><?xml version="1.0" encoding="utf-8"?>
<worksheet xmlns="http://schemas.openxmlformats.org/spreadsheetml/2006/main" xmlns:r="http://schemas.openxmlformats.org/officeDocument/2006/relationships">
  <dimension ref="A1:E32"/>
  <sheetViews>
    <sheetView tabSelected="1" workbookViewId="0">
      <selection sqref="A1:E1"/>
    </sheetView>
  </sheetViews>
  <sheetFormatPr defaultColWidth="9" defaultRowHeight="13.5"/>
  <cols>
    <col min="1" max="1" width="25.875" customWidth="1"/>
    <col min="2" max="2" width="15" customWidth="1"/>
    <col min="3" max="3" width="14.375" customWidth="1"/>
    <col min="4" max="4" width="13.375" customWidth="1"/>
    <col min="5" max="5" width="15.125" customWidth="1"/>
  </cols>
  <sheetData>
    <row r="1" spans="1:5" ht="25.5">
      <c r="A1" s="159" t="s">
        <v>309</v>
      </c>
      <c r="B1" s="159"/>
      <c r="C1" s="159"/>
      <c r="D1" s="159"/>
      <c r="E1" s="159"/>
    </row>
    <row r="2" spans="1:5" ht="15.75">
      <c r="A2" s="6" t="s">
        <v>252</v>
      </c>
      <c r="B2" s="7" t="s">
        <v>253</v>
      </c>
      <c r="C2" s="7" t="s">
        <v>254</v>
      </c>
      <c r="D2" s="7" t="s">
        <v>255</v>
      </c>
      <c r="E2" s="7" t="s">
        <v>256</v>
      </c>
    </row>
    <row r="3" spans="1:5" ht="21.75" customHeight="1">
      <c r="A3" s="8" t="s">
        <v>257</v>
      </c>
      <c r="B3" s="9">
        <f>B4+B9+B21</f>
        <v>84083858.900000006</v>
      </c>
      <c r="C3" s="9"/>
      <c r="D3" s="9"/>
      <c r="E3" s="9">
        <f>E4+E9+E21+E28+E32</f>
        <v>3710829.1633571433</v>
      </c>
    </row>
    <row r="4" spans="1:5" ht="21.75" customHeight="1">
      <c r="A4" s="10" t="s">
        <v>258</v>
      </c>
      <c r="B4" s="9">
        <f>B5+B7</f>
        <v>78602814.400000006</v>
      </c>
      <c r="C4" s="9"/>
      <c r="D4" s="9"/>
      <c r="E4" s="9">
        <f>E5+E6+E7+E8</f>
        <v>2691255.6283571431</v>
      </c>
    </row>
    <row r="5" spans="1:5" ht="21.75" customHeight="1">
      <c r="A5" s="11" t="s">
        <v>259</v>
      </c>
      <c r="B5" s="9">
        <v>70383330.900000006</v>
      </c>
      <c r="C5" s="9">
        <v>35</v>
      </c>
      <c r="D5" s="127">
        <v>0.05</v>
      </c>
      <c r="E5" s="9">
        <f>B5*95%/C5</f>
        <v>1910404.695857143</v>
      </c>
    </row>
    <row r="6" spans="1:5" ht="21.75" customHeight="1">
      <c r="A6" s="11" t="s">
        <v>260</v>
      </c>
      <c r="B6" s="9"/>
      <c r="C6" s="9"/>
      <c r="D6" s="9"/>
      <c r="E6" s="9"/>
    </row>
    <row r="7" spans="1:5" ht="21.75" customHeight="1">
      <c r="A7" s="11" t="s">
        <v>261</v>
      </c>
      <c r="B7" s="9">
        <v>8219483.5</v>
      </c>
      <c r="C7" s="9">
        <v>10</v>
      </c>
      <c r="D7" s="127">
        <v>0.05</v>
      </c>
      <c r="E7" s="9">
        <f>B7*95%/C7</f>
        <v>780850.93249999988</v>
      </c>
    </row>
    <row r="8" spans="1:5" ht="21.75" customHeight="1">
      <c r="A8" s="11" t="s">
        <v>262</v>
      </c>
      <c r="B8" s="9"/>
      <c r="C8" s="9"/>
      <c r="D8" s="9"/>
      <c r="E8" s="9"/>
    </row>
    <row r="9" spans="1:5" ht="21.75" customHeight="1">
      <c r="A9" s="12" t="s">
        <v>263</v>
      </c>
      <c r="B9" s="9">
        <f>B11</f>
        <v>689208</v>
      </c>
      <c r="C9" s="9"/>
      <c r="D9" s="9"/>
      <c r="E9" s="9">
        <f>E10+E11+E12++E13+E14+E15+E16+E17+E18+E19+E20</f>
        <v>109124.59999999999</v>
      </c>
    </row>
    <row r="10" spans="1:5" ht="21.75" customHeight="1">
      <c r="A10" s="11" t="s">
        <v>264</v>
      </c>
      <c r="B10" s="9"/>
      <c r="C10" s="9"/>
      <c r="D10" s="9"/>
      <c r="E10" s="9"/>
    </row>
    <row r="11" spans="1:5" ht="21.75" customHeight="1">
      <c r="A11" s="11" t="s">
        <v>265</v>
      </c>
      <c r="B11" s="9">
        <v>689208</v>
      </c>
      <c r="C11" s="9">
        <v>6</v>
      </c>
      <c r="D11" s="127">
        <v>0.05</v>
      </c>
      <c r="E11" s="9">
        <f>B11*95%/C11</f>
        <v>109124.59999999999</v>
      </c>
    </row>
    <row r="12" spans="1:5" ht="21.75" customHeight="1">
      <c r="A12" s="11" t="s">
        <v>266</v>
      </c>
      <c r="B12" s="9"/>
      <c r="C12" s="9"/>
      <c r="D12" s="9"/>
      <c r="E12" s="9"/>
    </row>
    <row r="13" spans="1:5" ht="21.75" customHeight="1">
      <c r="A13" s="11" t="s">
        <v>267</v>
      </c>
      <c r="B13" s="9"/>
      <c r="C13" s="9"/>
      <c r="D13" s="9"/>
      <c r="E13" s="9"/>
    </row>
    <row r="14" spans="1:5" ht="21.75" customHeight="1">
      <c r="A14" s="11" t="s">
        <v>268</v>
      </c>
      <c r="B14" s="9"/>
      <c r="C14" s="9"/>
      <c r="D14" s="9"/>
      <c r="E14" s="9"/>
    </row>
    <row r="15" spans="1:5" ht="21.75" customHeight="1">
      <c r="A15" s="11" t="s">
        <v>269</v>
      </c>
      <c r="B15" s="9"/>
      <c r="C15" s="9"/>
      <c r="D15" s="9"/>
      <c r="E15" s="9"/>
    </row>
    <row r="16" spans="1:5" ht="21.75" customHeight="1">
      <c r="A16" s="11" t="s">
        <v>270</v>
      </c>
      <c r="B16" s="9"/>
      <c r="C16" s="9"/>
      <c r="D16" s="9"/>
      <c r="E16" s="9"/>
    </row>
    <row r="17" spans="1:5" ht="21.75" customHeight="1">
      <c r="A17" s="11" t="s">
        <v>271</v>
      </c>
      <c r="B17" s="9"/>
      <c r="C17" s="9"/>
      <c r="D17" s="9"/>
      <c r="E17" s="9"/>
    </row>
    <row r="18" spans="1:5" ht="21.75" customHeight="1">
      <c r="A18" s="11" t="s">
        <v>272</v>
      </c>
      <c r="B18" s="9"/>
      <c r="C18" s="9"/>
      <c r="D18" s="9"/>
      <c r="E18" s="9"/>
    </row>
    <row r="19" spans="1:5" ht="21.75" customHeight="1">
      <c r="A19" s="11" t="s">
        <v>273</v>
      </c>
      <c r="B19" s="9"/>
      <c r="C19" s="9"/>
      <c r="D19" s="9"/>
      <c r="E19" s="9"/>
    </row>
    <row r="20" spans="1:5" ht="21.75" customHeight="1">
      <c r="A20" s="11" t="s">
        <v>274</v>
      </c>
      <c r="B20" s="9"/>
      <c r="C20" s="9"/>
      <c r="D20" s="9"/>
      <c r="E20" s="9"/>
    </row>
    <row r="21" spans="1:5" ht="21.75" customHeight="1">
      <c r="A21" s="12" t="s">
        <v>275</v>
      </c>
      <c r="B21" s="9">
        <v>4791836.5</v>
      </c>
      <c r="C21" s="9">
        <v>5</v>
      </c>
      <c r="D21" s="127">
        <v>0.05</v>
      </c>
      <c r="E21" s="9">
        <f>B21*95%/C21</f>
        <v>910448.93499999994</v>
      </c>
    </row>
    <row r="22" spans="1:5" ht="21.75" customHeight="1">
      <c r="A22" s="11" t="s">
        <v>276</v>
      </c>
      <c r="B22" s="9"/>
      <c r="C22" s="9"/>
      <c r="D22" s="9"/>
      <c r="E22" s="9"/>
    </row>
    <row r="23" spans="1:5" ht="21.75" customHeight="1">
      <c r="A23" s="11" t="s">
        <v>277</v>
      </c>
      <c r="B23" s="9"/>
      <c r="C23" s="9"/>
      <c r="D23" s="9"/>
      <c r="E23" s="9"/>
    </row>
    <row r="24" spans="1:5" ht="21.75" customHeight="1">
      <c r="A24" s="11" t="s">
        <v>278</v>
      </c>
      <c r="B24" s="9"/>
      <c r="C24" s="9"/>
      <c r="D24" s="9"/>
      <c r="E24" s="9"/>
    </row>
    <row r="25" spans="1:5" ht="21.75" customHeight="1">
      <c r="A25" s="11" t="s">
        <v>279</v>
      </c>
      <c r="B25" s="9"/>
      <c r="C25" s="9"/>
      <c r="D25" s="9"/>
      <c r="E25" s="9"/>
    </row>
    <row r="26" spans="1:5" ht="21.75" customHeight="1">
      <c r="A26" s="11" t="s">
        <v>280</v>
      </c>
      <c r="B26" s="9"/>
      <c r="C26" s="9"/>
      <c r="D26" s="9"/>
      <c r="E26" s="9"/>
    </row>
    <row r="27" spans="1:5" ht="21.75" customHeight="1">
      <c r="A27" s="11" t="s">
        <v>281</v>
      </c>
      <c r="B27" s="9"/>
      <c r="C27" s="9"/>
      <c r="D27" s="9"/>
      <c r="E27" s="9"/>
    </row>
    <row r="28" spans="1:5" ht="21.75" customHeight="1">
      <c r="A28" s="12" t="s">
        <v>282</v>
      </c>
      <c r="B28" s="9"/>
      <c r="C28" s="9"/>
      <c r="D28" s="9"/>
      <c r="E28" s="9"/>
    </row>
    <row r="29" spans="1:5" ht="21.75" customHeight="1">
      <c r="A29" s="11" t="s">
        <v>283</v>
      </c>
      <c r="B29" s="9"/>
      <c r="C29" s="9"/>
      <c r="D29" s="9"/>
      <c r="E29" s="9"/>
    </row>
    <row r="30" spans="1:5" ht="21.75" customHeight="1">
      <c r="A30" s="11" t="s">
        <v>284</v>
      </c>
      <c r="B30" s="9"/>
      <c r="C30" s="9"/>
      <c r="D30" s="9"/>
      <c r="E30" s="9"/>
    </row>
    <row r="31" spans="1:5" ht="21.75" customHeight="1">
      <c r="A31" s="11" t="s">
        <v>285</v>
      </c>
      <c r="B31" s="9"/>
      <c r="C31" s="9"/>
      <c r="D31" s="9"/>
      <c r="E31" s="9"/>
    </row>
    <row r="32" spans="1:5" ht="15.75">
      <c r="A32" s="13" t="s">
        <v>286</v>
      </c>
      <c r="B32" s="9">
        <v>689208</v>
      </c>
      <c r="C32" s="14"/>
      <c r="D32" s="14"/>
      <c r="E32" s="14"/>
    </row>
  </sheetData>
  <mergeCells count="1">
    <mergeCell ref="A1:E1"/>
  </mergeCells>
  <phoneticPr fontId="34"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dimension ref="A1:A13"/>
  <sheetViews>
    <sheetView workbookViewId="0">
      <selection activeCell="C13" sqref="C13"/>
    </sheetView>
  </sheetViews>
  <sheetFormatPr defaultColWidth="9" defaultRowHeight="13.5"/>
  <cols>
    <col min="1" max="1" width="83.625" customWidth="1"/>
  </cols>
  <sheetData>
    <row r="1" spans="1:1" ht="74.25" customHeight="1">
      <c r="A1" s="1" t="s">
        <v>287</v>
      </c>
    </row>
    <row r="2" spans="1:1" ht="59.25">
      <c r="A2" s="2" t="s">
        <v>288</v>
      </c>
    </row>
    <row r="3" spans="1:1" ht="19.5">
      <c r="A3" s="2" t="s">
        <v>289</v>
      </c>
    </row>
    <row r="4" spans="1:1" ht="39">
      <c r="A4" s="2" t="s">
        <v>290</v>
      </c>
    </row>
    <row r="5" spans="1:1" ht="19.5">
      <c r="A5" s="3"/>
    </row>
    <row r="9" spans="1:1" ht="19.5">
      <c r="A9" s="4"/>
    </row>
    <row r="10" spans="1:1" ht="19.5">
      <c r="A10" s="4"/>
    </row>
    <row r="11" spans="1:1" ht="36.75" customHeight="1">
      <c r="A11" s="4" t="s">
        <v>291</v>
      </c>
    </row>
    <row r="12" spans="1:1" ht="32.25" customHeight="1">
      <c r="A12" s="2" t="s">
        <v>292</v>
      </c>
    </row>
    <row r="13" spans="1:1" ht="55.5" customHeight="1">
      <c r="A13" s="5" t="s">
        <v>293</v>
      </c>
    </row>
  </sheetData>
  <phoneticPr fontId="34"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4"/>
  <sheetViews>
    <sheetView workbookViewId="0">
      <selection activeCell="A2" sqref="A2:E2"/>
    </sheetView>
  </sheetViews>
  <sheetFormatPr defaultColWidth="9" defaultRowHeight="13.5"/>
  <cols>
    <col min="1" max="1" width="28.75" customWidth="1"/>
    <col min="2" max="2" width="17" customWidth="1"/>
    <col min="3" max="3" width="16.75" customWidth="1"/>
    <col min="4" max="4" width="17" customWidth="1"/>
    <col min="5" max="5" width="14" customWidth="1"/>
  </cols>
  <sheetData>
    <row r="1" spans="1:5" ht="20.25">
      <c r="A1" s="99" t="s">
        <v>14</v>
      </c>
      <c r="B1" s="81"/>
      <c r="C1" s="81"/>
    </row>
    <row r="2" spans="1:5" ht="25.5">
      <c r="A2" s="132" t="s">
        <v>302</v>
      </c>
      <c r="B2" s="132"/>
      <c r="C2" s="132"/>
      <c r="D2" s="132"/>
      <c r="E2" s="132"/>
    </row>
    <row r="3" spans="1:5" ht="15.75">
      <c r="A3" s="133" t="s">
        <v>15</v>
      </c>
      <c r="B3" s="134"/>
      <c r="C3" s="134"/>
    </row>
    <row r="4" spans="1:5" ht="19.5" customHeight="1">
      <c r="A4" s="100" t="s">
        <v>16</v>
      </c>
      <c r="B4" s="100" t="s">
        <v>17</v>
      </c>
      <c r="C4" s="101" t="s">
        <v>18</v>
      </c>
      <c r="D4" s="101" t="s">
        <v>19</v>
      </c>
      <c r="E4" s="101" t="s">
        <v>20</v>
      </c>
    </row>
    <row r="5" spans="1:5" ht="19.5" customHeight="1">
      <c r="A5" s="102" t="s">
        <v>21</v>
      </c>
      <c r="B5" s="100">
        <v>38</v>
      </c>
      <c r="C5" s="103">
        <v>49</v>
      </c>
      <c r="D5" s="103">
        <v>55</v>
      </c>
      <c r="E5" s="135" t="s">
        <v>22</v>
      </c>
    </row>
    <row r="6" spans="1:5" ht="19.5" customHeight="1">
      <c r="A6" s="104" t="s">
        <v>23</v>
      </c>
      <c r="B6" s="105">
        <v>18</v>
      </c>
      <c r="C6" s="103">
        <v>20</v>
      </c>
      <c r="D6" s="103">
        <v>25</v>
      </c>
      <c r="E6" s="136"/>
    </row>
    <row r="7" spans="1:5" ht="19.5" customHeight="1">
      <c r="A7" s="104" t="s">
        <v>24</v>
      </c>
      <c r="B7" s="105">
        <v>20</v>
      </c>
      <c r="C7" s="103">
        <v>29</v>
      </c>
      <c r="D7" s="103">
        <v>30</v>
      </c>
      <c r="E7" s="136"/>
    </row>
    <row r="8" spans="1:5" ht="19.5" customHeight="1">
      <c r="A8" s="106" t="s">
        <v>25</v>
      </c>
      <c r="B8" s="107">
        <v>0</v>
      </c>
      <c r="C8" s="103">
        <v>0</v>
      </c>
      <c r="D8" s="103">
        <v>0</v>
      </c>
      <c r="E8" s="136"/>
    </row>
    <row r="9" spans="1:5" ht="19.5" customHeight="1">
      <c r="A9" s="102" t="s">
        <v>26</v>
      </c>
      <c r="B9" s="100">
        <v>1753</v>
      </c>
      <c r="C9" s="108">
        <v>2276</v>
      </c>
      <c r="D9" s="108">
        <v>2596</v>
      </c>
      <c r="E9" s="136"/>
    </row>
    <row r="10" spans="1:5" ht="19.5" customHeight="1">
      <c r="A10" s="104" t="s">
        <v>23</v>
      </c>
      <c r="B10" s="105">
        <v>758</v>
      </c>
      <c r="C10" s="108">
        <v>868</v>
      </c>
      <c r="D10" s="108">
        <v>1124</v>
      </c>
      <c r="E10" s="136"/>
    </row>
    <row r="11" spans="1:5" ht="19.5" customHeight="1">
      <c r="A11" s="104" t="s">
        <v>24</v>
      </c>
      <c r="B11" s="105">
        <v>995</v>
      </c>
      <c r="C11" s="108">
        <v>1408</v>
      </c>
      <c r="D11" s="108">
        <v>1472</v>
      </c>
      <c r="E11" s="136"/>
    </row>
    <row r="12" spans="1:5" ht="19.5" customHeight="1">
      <c r="A12" s="106" t="s">
        <v>27</v>
      </c>
      <c r="B12" s="107">
        <v>0</v>
      </c>
      <c r="C12" s="108">
        <v>0</v>
      </c>
      <c r="D12" s="108">
        <v>0</v>
      </c>
      <c r="E12" s="136"/>
    </row>
    <row r="13" spans="1:5" ht="19.5" customHeight="1">
      <c r="A13" s="109" t="s">
        <v>28</v>
      </c>
      <c r="B13" s="101"/>
      <c r="C13" s="108"/>
      <c r="D13" s="108"/>
      <c r="E13" s="137"/>
    </row>
    <row r="14" spans="1:5" ht="19.5" customHeight="1">
      <c r="A14" s="110" t="s">
        <v>29</v>
      </c>
      <c r="B14" s="16"/>
      <c r="C14" s="103"/>
      <c r="D14" s="103"/>
      <c r="E14" s="138" t="s">
        <v>30</v>
      </c>
    </row>
    <row r="15" spans="1:5" ht="19.5" customHeight="1">
      <c r="A15" s="111" t="s">
        <v>31</v>
      </c>
      <c r="B15" s="112"/>
      <c r="C15" s="103"/>
      <c r="D15" s="103"/>
      <c r="E15" s="138"/>
    </row>
    <row r="16" spans="1:5" ht="19.5" customHeight="1">
      <c r="A16" s="113" t="s">
        <v>32</v>
      </c>
      <c r="B16" s="114">
        <v>112</v>
      </c>
      <c r="C16" s="115">
        <v>136</v>
      </c>
      <c r="D16" s="115">
        <v>152</v>
      </c>
      <c r="E16" s="138"/>
    </row>
    <row r="17" spans="1:5" ht="19.5" customHeight="1">
      <c r="A17" s="116" t="s">
        <v>33</v>
      </c>
      <c r="B17" s="117">
        <v>54</v>
      </c>
      <c r="C17" s="115">
        <v>58</v>
      </c>
      <c r="D17" s="115">
        <v>60</v>
      </c>
      <c r="E17" s="138"/>
    </row>
    <row r="18" spans="1:5" ht="19.5" customHeight="1">
      <c r="A18" s="116" t="s">
        <v>34</v>
      </c>
      <c r="B18" s="117">
        <v>58</v>
      </c>
      <c r="C18" s="115">
        <v>78</v>
      </c>
      <c r="D18" s="115">
        <v>92</v>
      </c>
      <c r="E18" s="138"/>
    </row>
    <row r="19" spans="1:5" ht="19.5" customHeight="1">
      <c r="A19" s="116" t="s">
        <v>35</v>
      </c>
      <c r="B19" s="117">
        <v>0</v>
      </c>
      <c r="C19" s="117">
        <v>0</v>
      </c>
      <c r="D19" s="117">
        <v>0</v>
      </c>
      <c r="E19" s="138"/>
    </row>
    <row r="20" spans="1:5" ht="19.5" customHeight="1">
      <c r="A20" s="118" t="s">
        <v>36</v>
      </c>
      <c r="B20" s="119">
        <v>0</v>
      </c>
      <c r="C20" s="115">
        <v>0</v>
      </c>
      <c r="D20" s="115">
        <v>0</v>
      </c>
      <c r="E20" s="138"/>
    </row>
    <row r="21" spans="1:5" ht="19.5" customHeight="1">
      <c r="A21" s="113" t="s">
        <v>37</v>
      </c>
      <c r="B21" s="114">
        <v>8</v>
      </c>
      <c r="C21" s="115">
        <v>12</v>
      </c>
      <c r="D21" s="115">
        <v>12</v>
      </c>
      <c r="E21" s="138"/>
    </row>
    <row r="22" spans="1:5" ht="19.5" customHeight="1">
      <c r="A22" s="113" t="s">
        <v>38</v>
      </c>
      <c r="B22" s="114">
        <v>12</v>
      </c>
      <c r="C22" s="115">
        <v>16</v>
      </c>
      <c r="D22" s="115">
        <v>20</v>
      </c>
      <c r="E22" s="138"/>
    </row>
    <row r="23" spans="1:5" ht="19.5" customHeight="1">
      <c r="A23" s="113" t="s">
        <v>39</v>
      </c>
      <c r="B23" s="114">
        <v>44</v>
      </c>
      <c r="C23" s="115">
        <v>52</v>
      </c>
      <c r="D23" s="115">
        <v>60</v>
      </c>
      <c r="E23" s="138"/>
    </row>
    <row r="24" spans="1:5" ht="19.5" customHeight="1">
      <c r="A24" s="22" t="s">
        <v>40</v>
      </c>
      <c r="B24" s="103"/>
      <c r="C24" s="103"/>
      <c r="D24" s="103"/>
      <c r="E24" s="138"/>
    </row>
    <row r="25" spans="1:5" ht="19.5" customHeight="1">
      <c r="A25" s="22" t="s">
        <v>41</v>
      </c>
      <c r="B25" s="103"/>
      <c r="C25" s="103"/>
      <c r="D25" s="103"/>
      <c r="E25" s="138"/>
    </row>
    <row r="26" spans="1:5" ht="19.5" customHeight="1">
      <c r="A26" s="22" t="s">
        <v>42</v>
      </c>
      <c r="B26" s="103"/>
      <c r="C26" s="103"/>
      <c r="D26" s="103"/>
      <c r="E26" s="138"/>
    </row>
    <row r="27" spans="1:5" ht="19.5" customHeight="1">
      <c r="A27" s="22" t="s">
        <v>43</v>
      </c>
      <c r="B27" s="103"/>
      <c r="C27" s="103"/>
      <c r="D27" s="103"/>
      <c r="E27" s="138"/>
    </row>
    <row r="28" spans="1:5" ht="19.5" customHeight="1">
      <c r="A28" s="22" t="s">
        <v>44</v>
      </c>
      <c r="B28" s="103"/>
      <c r="C28" s="103"/>
      <c r="D28" s="103"/>
      <c r="E28" s="138"/>
    </row>
    <row r="29" spans="1:5" ht="19.5" customHeight="1">
      <c r="A29" s="8" t="s">
        <v>45</v>
      </c>
      <c r="B29" s="120">
        <v>32019429.300000001</v>
      </c>
      <c r="C29" s="103">
        <v>83933858.900000006</v>
      </c>
      <c r="D29" s="103">
        <v>84083858.900000006</v>
      </c>
      <c r="E29" s="22"/>
    </row>
    <row r="30" spans="1:5" ht="19.5" customHeight="1">
      <c r="A30" s="111" t="s">
        <v>46</v>
      </c>
      <c r="B30" s="112">
        <v>26688384.800000001</v>
      </c>
      <c r="C30" s="103">
        <v>78602814.400000006</v>
      </c>
      <c r="D30" s="103">
        <v>78602814.400000006</v>
      </c>
      <c r="E30" s="22"/>
    </row>
    <row r="31" spans="1:5" ht="19.5" customHeight="1">
      <c r="A31" s="111" t="s">
        <v>47</v>
      </c>
      <c r="B31" s="112"/>
      <c r="C31" s="103"/>
      <c r="D31" s="103"/>
      <c r="E31" s="22"/>
    </row>
    <row r="32" spans="1:5" ht="19.5" customHeight="1">
      <c r="A32" s="111" t="s">
        <v>48</v>
      </c>
      <c r="B32" s="112">
        <v>4791836.5</v>
      </c>
      <c r="C32" s="103">
        <v>4791836.5</v>
      </c>
      <c r="D32" s="103">
        <v>4791836.5</v>
      </c>
      <c r="E32" s="22"/>
    </row>
    <row r="33" spans="1:5" ht="19.5" customHeight="1">
      <c r="A33" s="111" t="s">
        <v>49</v>
      </c>
      <c r="B33" s="112"/>
      <c r="C33" s="103"/>
      <c r="D33" s="103"/>
      <c r="E33" s="22"/>
    </row>
    <row r="34" spans="1:5" ht="19.5" customHeight="1">
      <c r="A34" s="121" t="s">
        <v>50</v>
      </c>
      <c r="B34" s="122">
        <v>539208</v>
      </c>
      <c r="C34" s="103">
        <v>539208</v>
      </c>
      <c r="D34" s="103">
        <v>689208</v>
      </c>
      <c r="E34" s="22"/>
    </row>
  </sheetData>
  <mergeCells count="4">
    <mergeCell ref="A2:E2"/>
    <mergeCell ref="A3:C3"/>
    <mergeCell ref="E5:E13"/>
    <mergeCell ref="E14:E28"/>
  </mergeCells>
  <phoneticPr fontId="34" type="noConversion"/>
  <pageMargins left="0.59027777777777801" right="0.39305555555555599"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D28"/>
  <sheetViews>
    <sheetView workbookViewId="0">
      <selection activeCell="A2" sqref="A2:D2"/>
    </sheetView>
  </sheetViews>
  <sheetFormatPr defaultColWidth="9" defaultRowHeight="13.5"/>
  <cols>
    <col min="1" max="1" width="25.875" customWidth="1"/>
    <col min="2" max="4" width="18.875" customWidth="1"/>
  </cols>
  <sheetData>
    <row r="1" spans="1:4" ht="21">
      <c r="A1" s="80" t="s">
        <v>51</v>
      </c>
      <c r="B1" s="81"/>
    </row>
    <row r="2" spans="1:4" ht="25.5">
      <c r="A2" s="139" t="s">
        <v>304</v>
      </c>
      <c r="B2" s="139"/>
      <c r="C2" s="139"/>
      <c r="D2" s="139"/>
    </row>
    <row r="3" spans="1:4">
      <c r="A3" s="82" t="s">
        <v>52</v>
      </c>
      <c r="B3" s="83"/>
    </row>
    <row r="4" spans="1:4" ht="36" customHeight="1">
      <c r="A4" s="84" t="s">
        <v>53</v>
      </c>
      <c r="B4" s="84" t="s">
        <v>54</v>
      </c>
      <c r="C4" s="84" t="s">
        <v>55</v>
      </c>
      <c r="D4" s="84" t="s">
        <v>56</v>
      </c>
    </row>
    <row r="5" spans="1:4" ht="22.5" customHeight="1">
      <c r="A5" s="85" t="s">
        <v>57</v>
      </c>
      <c r="B5" s="86">
        <v>425500</v>
      </c>
      <c r="C5" s="86">
        <v>671295.96</v>
      </c>
      <c r="D5" s="86">
        <v>982744.72</v>
      </c>
    </row>
    <row r="6" spans="1:4" ht="22.5" customHeight="1">
      <c r="A6" s="87" t="s">
        <v>58</v>
      </c>
      <c r="B6" s="86"/>
      <c r="C6" s="86"/>
      <c r="D6" s="86"/>
    </row>
    <row r="7" spans="1:4" ht="22.5" customHeight="1">
      <c r="A7" s="87" t="s">
        <v>59</v>
      </c>
      <c r="B7" s="86"/>
      <c r="C7" s="86"/>
      <c r="D7" s="86"/>
    </row>
    <row r="8" spans="1:4" ht="22.5" customHeight="1">
      <c r="A8" s="87" t="s">
        <v>60</v>
      </c>
      <c r="B8" s="86"/>
      <c r="C8" s="86"/>
      <c r="D8" s="86"/>
    </row>
    <row r="9" spans="1:4" ht="22.5" customHeight="1">
      <c r="A9" s="87" t="s">
        <v>61</v>
      </c>
      <c r="B9" s="86"/>
      <c r="C9" s="86"/>
      <c r="D9" s="86"/>
    </row>
    <row r="10" spans="1:4" ht="22.5" customHeight="1">
      <c r="A10" s="85" t="s">
        <v>62</v>
      </c>
      <c r="B10" s="86"/>
      <c r="C10" s="86"/>
      <c r="D10" s="86"/>
    </row>
    <row r="11" spans="1:4" ht="22.5" customHeight="1">
      <c r="A11" s="85" t="s">
        <v>63</v>
      </c>
      <c r="B11" s="86">
        <v>11980235.380000001</v>
      </c>
      <c r="C11" s="86">
        <v>14284732.699999999</v>
      </c>
      <c r="D11" s="86">
        <v>17181238</v>
      </c>
    </row>
    <row r="12" spans="1:4" ht="22.5" customHeight="1">
      <c r="A12" s="87" t="s">
        <v>64</v>
      </c>
      <c r="B12" s="86">
        <v>11980235.380000001</v>
      </c>
      <c r="C12" s="86">
        <v>14284732.699999999</v>
      </c>
      <c r="D12" s="86">
        <v>17181238</v>
      </c>
    </row>
    <row r="13" spans="1:4" ht="22.5" customHeight="1">
      <c r="A13" s="87" t="s">
        <v>65</v>
      </c>
      <c r="B13" s="86"/>
      <c r="C13" s="86"/>
      <c r="D13" s="86"/>
    </row>
    <row r="14" spans="1:4" ht="22.5" customHeight="1">
      <c r="A14" s="87" t="s">
        <v>66</v>
      </c>
      <c r="B14" s="86"/>
      <c r="C14" s="86"/>
      <c r="D14" s="86"/>
    </row>
    <row r="15" spans="1:4" ht="22.5" customHeight="1">
      <c r="A15" s="87" t="s">
        <v>67</v>
      </c>
      <c r="B15" s="86"/>
      <c r="C15" s="86"/>
      <c r="D15" s="86"/>
    </row>
    <row r="16" spans="1:4" ht="22.5" customHeight="1">
      <c r="A16" s="87" t="s">
        <v>68</v>
      </c>
      <c r="B16" s="86"/>
      <c r="C16" s="86"/>
      <c r="D16" s="86"/>
    </row>
    <row r="17" spans="1:4" ht="22.5" customHeight="1">
      <c r="A17" s="87" t="s">
        <v>69</v>
      </c>
      <c r="B17" s="86"/>
      <c r="C17" s="86"/>
      <c r="D17" s="86"/>
    </row>
    <row r="18" spans="1:4" ht="22.5" customHeight="1">
      <c r="A18" s="88" t="s">
        <v>70</v>
      </c>
      <c r="B18" s="86"/>
      <c r="C18" s="86"/>
      <c r="D18" s="86"/>
    </row>
    <row r="19" spans="1:4" ht="22.5" customHeight="1">
      <c r="A19" s="87" t="s">
        <v>71</v>
      </c>
      <c r="B19" s="86"/>
      <c r="C19" s="86"/>
      <c r="D19" s="86"/>
    </row>
    <row r="20" spans="1:4" ht="22.5" customHeight="1">
      <c r="A20" s="89" t="s">
        <v>72</v>
      </c>
      <c r="B20" s="90"/>
      <c r="C20" s="91"/>
      <c r="D20" s="90"/>
    </row>
    <row r="21" spans="1:4" ht="22.5" customHeight="1">
      <c r="A21" s="92" t="s">
        <v>73</v>
      </c>
      <c r="B21" s="90"/>
      <c r="C21" s="90"/>
      <c r="D21" s="90"/>
    </row>
    <row r="22" spans="1:4" ht="22.5" customHeight="1">
      <c r="A22" s="93" t="s">
        <v>74</v>
      </c>
      <c r="B22" s="94">
        <v>287662.49</v>
      </c>
      <c r="C22" s="95"/>
      <c r="D22" s="95"/>
    </row>
    <row r="23" spans="1:4" ht="22.5" customHeight="1">
      <c r="A23" s="93" t="s">
        <v>75</v>
      </c>
      <c r="B23" s="96"/>
      <c r="C23" s="96"/>
      <c r="D23" s="96"/>
    </row>
    <row r="24" spans="1:4" ht="22.5" customHeight="1">
      <c r="A24" s="93" t="s">
        <v>76</v>
      </c>
      <c r="B24" s="96"/>
      <c r="C24" s="90">
        <v>10460.299999999999</v>
      </c>
      <c r="D24" s="96">
        <v>37102.01</v>
      </c>
    </row>
    <row r="25" spans="1:4" ht="22.5" customHeight="1">
      <c r="A25" s="97" t="s">
        <v>77</v>
      </c>
      <c r="B25" s="96"/>
      <c r="C25" s="96"/>
      <c r="D25" s="96"/>
    </row>
    <row r="26" spans="1:4" ht="22.5" customHeight="1">
      <c r="A26" s="97" t="s">
        <v>78</v>
      </c>
      <c r="B26" s="96"/>
      <c r="C26" s="96"/>
      <c r="D26" s="96"/>
    </row>
    <row r="28" spans="1:4">
      <c r="B28" s="98"/>
      <c r="C28" s="98"/>
      <c r="D28" s="98"/>
    </row>
  </sheetData>
  <mergeCells count="1">
    <mergeCell ref="A2:D2"/>
  </mergeCells>
  <phoneticPr fontId="3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J55"/>
  <sheetViews>
    <sheetView workbookViewId="0">
      <selection activeCell="A2" sqref="A2:J2"/>
    </sheetView>
  </sheetViews>
  <sheetFormatPr defaultColWidth="9" defaultRowHeight="13.5"/>
  <cols>
    <col min="1" max="1" width="26" customWidth="1"/>
    <col min="2" max="2" width="13.5" customWidth="1"/>
    <col min="3" max="3" width="10.5" customWidth="1"/>
    <col min="4" max="5" width="13.5" customWidth="1"/>
    <col min="6" max="6" width="10.5" customWidth="1"/>
    <col min="7" max="8" width="13.5" customWidth="1"/>
    <col min="9" max="9" width="10.5" customWidth="1"/>
    <col min="10" max="10" width="13.5" customWidth="1"/>
  </cols>
  <sheetData>
    <row r="1" spans="1:10" ht="20.25">
      <c r="A1" s="70" t="s">
        <v>79</v>
      </c>
      <c r="B1" s="56"/>
      <c r="C1" s="56"/>
      <c r="D1" s="56"/>
    </row>
    <row r="2" spans="1:10" ht="25.5">
      <c r="A2" s="140" t="s">
        <v>305</v>
      </c>
      <c r="B2" s="140"/>
      <c r="C2" s="140"/>
      <c r="D2" s="140"/>
      <c r="E2" s="140"/>
      <c r="F2" s="140"/>
      <c r="G2" s="140"/>
      <c r="H2" s="140"/>
      <c r="I2" s="140"/>
      <c r="J2" s="140"/>
    </row>
    <row r="3" spans="1:10" ht="15.75">
      <c r="A3" s="71"/>
      <c r="B3" s="71"/>
      <c r="C3" s="71"/>
      <c r="D3" s="71"/>
      <c r="J3" t="s">
        <v>80</v>
      </c>
    </row>
    <row r="4" spans="1:10" ht="15.6" customHeight="1">
      <c r="A4" s="72" t="s">
        <v>81</v>
      </c>
      <c r="B4" s="72" t="s">
        <v>82</v>
      </c>
      <c r="C4" s="72" t="s">
        <v>83</v>
      </c>
      <c r="D4" s="72" t="s">
        <v>84</v>
      </c>
      <c r="E4" s="72" t="s">
        <v>85</v>
      </c>
      <c r="F4" s="72" t="s">
        <v>83</v>
      </c>
      <c r="G4" s="72" t="s">
        <v>86</v>
      </c>
      <c r="H4" s="72" t="s">
        <v>87</v>
      </c>
      <c r="I4" s="72" t="s">
        <v>83</v>
      </c>
      <c r="J4" s="72" t="s">
        <v>88</v>
      </c>
    </row>
    <row r="5" spans="1:10" ht="15.75">
      <c r="A5" s="73" t="s">
        <v>89</v>
      </c>
      <c r="B5" s="74">
        <v>3832825.95</v>
      </c>
      <c r="C5" s="74">
        <v>0</v>
      </c>
      <c r="D5" s="74">
        <v>0</v>
      </c>
      <c r="E5" s="74">
        <v>3483943.63</v>
      </c>
      <c r="F5" s="74">
        <f>G5-E5</f>
        <v>413530</v>
      </c>
      <c r="G5" s="74">
        <f>G6+G7+G8+G9+G10+G11</f>
        <v>3897473.63</v>
      </c>
      <c r="H5" s="74">
        <v>5505124.0899999999</v>
      </c>
      <c r="I5" s="74">
        <f t="shared" ref="I5:I55" si="0">J5-H5</f>
        <v>461829</v>
      </c>
      <c r="J5" s="74">
        <f>J6+J7+J8+J9+J10++J11</f>
        <v>5966953.0899999999</v>
      </c>
    </row>
    <row r="6" spans="1:10" ht="15.75">
      <c r="A6" s="75" t="s">
        <v>90</v>
      </c>
      <c r="B6" s="74">
        <v>3784997.15</v>
      </c>
      <c r="C6" s="74"/>
      <c r="D6" s="74"/>
      <c r="E6" s="74">
        <v>2934715.26</v>
      </c>
      <c r="F6" s="74">
        <f t="shared" ref="F6:F54" si="1">G6-E6</f>
        <v>413530</v>
      </c>
      <c r="G6" s="74">
        <f>2812636.26+122079+413530</f>
        <v>3348245.26</v>
      </c>
      <c r="H6" s="74">
        <v>4184682</v>
      </c>
      <c r="I6" s="74">
        <f t="shared" si="0"/>
        <v>721440</v>
      </c>
      <c r="J6" s="74">
        <v>4906122</v>
      </c>
    </row>
    <row r="7" spans="1:10" ht="15.75">
      <c r="A7" s="75" t="s">
        <v>91</v>
      </c>
      <c r="B7" s="74"/>
      <c r="C7" s="74"/>
      <c r="D7" s="74"/>
      <c r="E7" s="74"/>
      <c r="F7" s="74">
        <f t="shared" si="1"/>
        <v>0</v>
      </c>
      <c r="G7" s="74"/>
      <c r="H7" s="74"/>
      <c r="I7" s="74">
        <f t="shared" si="0"/>
        <v>0</v>
      </c>
      <c r="J7" s="74"/>
    </row>
    <row r="8" spans="1:10" ht="15.75">
      <c r="A8" s="75" t="s">
        <v>92</v>
      </c>
      <c r="B8" s="74"/>
      <c r="C8" s="74"/>
      <c r="D8" s="74"/>
      <c r="E8" s="74"/>
      <c r="F8" s="74">
        <f t="shared" si="1"/>
        <v>0</v>
      </c>
      <c r="G8" s="74"/>
      <c r="H8" s="74"/>
      <c r="I8" s="74">
        <f t="shared" si="0"/>
        <v>0</v>
      </c>
      <c r="J8" s="74"/>
    </row>
    <row r="9" spans="1:10" ht="15.75">
      <c r="A9" s="75" t="s">
        <v>93</v>
      </c>
      <c r="B9" s="74">
        <v>47828.800000000003</v>
      </c>
      <c r="C9" s="74"/>
      <c r="D9" s="74"/>
      <c r="E9" s="74">
        <v>433062.6</v>
      </c>
      <c r="F9" s="74">
        <f t="shared" si="1"/>
        <v>0</v>
      </c>
      <c r="G9" s="74">
        <v>433062.6</v>
      </c>
      <c r="H9" s="74">
        <v>836221.09</v>
      </c>
      <c r="I9" s="74">
        <f t="shared" si="0"/>
        <v>0</v>
      </c>
      <c r="J9" s="74">
        <v>836221.09</v>
      </c>
    </row>
    <row r="10" spans="1:10" ht="15.75">
      <c r="A10" s="75" t="s">
        <v>94</v>
      </c>
      <c r="B10" s="74"/>
      <c r="C10" s="74"/>
      <c r="D10" s="74"/>
      <c r="E10" s="74">
        <v>116165.77</v>
      </c>
      <c r="F10" s="74">
        <f t="shared" si="1"/>
        <v>0</v>
      </c>
      <c r="G10" s="74">
        <v>116165.77</v>
      </c>
      <c r="H10" s="74">
        <v>224310</v>
      </c>
      <c r="I10" s="74">
        <f t="shared" si="0"/>
        <v>300</v>
      </c>
      <c r="J10" s="74">
        <v>224610</v>
      </c>
    </row>
    <row r="11" spans="1:10" ht="15.75">
      <c r="A11" s="75" t="s">
        <v>95</v>
      </c>
      <c r="B11" s="74"/>
      <c r="C11" s="74"/>
      <c r="D11" s="74"/>
      <c r="E11" s="74"/>
      <c r="F11" s="74">
        <f t="shared" si="1"/>
        <v>0</v>
      </c>
      <c r="G11" s="74"/>
      <c r="H11" s="74">
        <v>259911</v>
      </c>
      <c r="I11" s="74">
        <f t="shared" si="0"/>
        <v>-259911</v>
      </c>
      <c r="J11" s="74">
        <v>0</v>
      </c>
    </row>
    <row r="12" spans="1:10" ht="15.75">
      <c r="A12" s="73" t="s">
        <v>96</v>
      </c>
      <c r="B12" s="74">
        <v>6589900.8300000001</v>
      </c>
      <c r="C12" s="74">
        <v>0</v>
      </c>
      <c r="D12" s="74">
        <f>SUM(D13:D36)</f>
        <v>0</v>
      </c>
      <c r="E12" s="74">
        <v>7075828.29</v>
      </c>
      <c r="F12" s="74">
        <f t="shared" si="1"/>
        <v>-4705221.9465000005</v>
      </c>
      <c r="G12" s="74">
        <f>SUM(G13:G36)</f>
        <v>2370606.3434999995</v>
      </c>
      <c r="H12" s="74">
        <v>12639900.640000001</v>
      </c>
      <c r="I12" s="74">
        <f t="shared" si="0"/>
        <v>-8814592.790000001</v>
      </c>
      <c r="J12" s="74">
        <f>SUM(J13:J36)</f>
        <v>3825307.85</v>
      </c>
    </row>
    <row r="13" spans="1:10" ht="15.75">
      <c r="A13" s="76" t="s">
        <v>97</v>
      </c>
      <c r="B13" s="74">
        <v>230860.79999999999</v>
      </c>
      <c r="C13" s="74"/>
      <c r="D13" s="74"/>
      <c r="E13" s="74">
        <v>70691.16</v>
      </c>
      <c r="F13" s="74">
        <f t="shared" si="1"/>
        <v>0</v>
      </c>
      <c r="G13" s="74">
        <v>70691.16</v>
      </c>
      <c r="H13" s="74">
        <v>162463.9</v>
      </c>
      <c r="I13" s="74">
        <f t="shared" si="0"/>
        <v>0</v>
      </c>
      <c r="J13" s="74">
        <v>162463.9</v>
      </c>
    </row>
    <row r="14" spans="1:10" ht="15.75">
      <c r="A14" s="76" t="s">
        <v>98</v>
      </c>
      <c r="B14" s="74">
        <v>381362.12</v>
      </c>
      <c r="C14" s="74"/>
      <c r="D14" s="74"/>
      <c r="E14" s="74">
        <v>1049747.95</v>
      </c>
      <c r="F14" s="74">
        <f t="shared" si="1"/>
        <v>-616504.28</v>
      </c>
      <c r="G14" s="74">
        <f>269288.17+163955.5</f>
        <v>433243.67</v>
      </c>
      <c r="H14" s="74">
        <v>223569.17</v>
      </c>
      <c r="I14" s="74">
        <f t="shared" si="0"/>
        <v>0</v>
      </c>
      <c r="J14" s="74">
        <f>91379.17+132190</f>
        <v>223569.16999999998</v>
      </c>
    </row>
    <row r="15" spans="1:10" ht="15.75">
      <c r="A15" s="76" t="s">
        <v>99</v>
      </c>
      <c r="B15" s="74">
        <v>2454317.4</v>
      </c>
      <c r="C15" s="74"/>
      <c r="D15" s="74"/>
      <c r="E15" s="74">
        <v>3102441.5</v>
      </c>
      <c r="F15" s="74">
        <f t="shared" si="1"/>
        <v>-3102441.5</v>
      </c>
      <c r="G15" s="74">
        <v>0</v>
      </c>
      <c r="H15" s="74">
        <v>4265488.2</v>
      </c>
      <c r="I15" s="74">
        <f t="shared" si="0"/>
        <v>-4265488.2</v>
      </c>
      <c r="J15" s="74">
        <v>0</v>
      </c>
    </row>
    <row r="16" spans="1:10" ht="15.75">
      <c r="A16" s="76" t="s">
        <v>100</v>
      </c>
      <c r="B16" s="74"/>
      <c r="C16" s="74"/>
      <c r="D16" s="74"/>
      <c r="E16" s="74"/>
      <c r="F16" s="74">
        <f t="shared" si="1"/>
        <v>0</v>
      </c>
      <c r="G16" s="74"/>
      <c r="H16" s="74"/>
      <c r="I16" s="74">
        <f t="shared" si="0"/>
        <v>0</v>
      </c>
      <c r="J16" s="74"/>
    </row>
    <row r="17" spans="1:10" ht="15.75">
      <c r="A17" s="76" t="s">
        <v>101</v>
      </c>
      <c r="B17" s="74">
        <v>233615.87</v>
      </c>
      <c r="C17" s="74"/>
      <c r="D17" s="74"/>
      <c r="E17" s="74">
        <v>245248.81</v>
      </c>
      <c r="F17" s="74">
        <f t="shared" si="1"/>
        <v>0</v>
      </c>
      <c r="G17" s="74">
        <v>245248.81</v>
      </c>
      <c r="H17" s="74">
        <v>388421.9</v>
      </c>
      <c r="I17" s="74">
        <f t="shared" si="0"/>
        <v>0</v>
      </c>
      <c r="J17" s="74">
        <v>388421.9</v>
      </c>
    </row>
    <row r="18" spans="1:10" ht="15.75">
      <c r="A18" s="76" t="s">
        <v>102</v>
      </c>
      <c r="B18" s="74">
        <v>57150</v>
      </c>
      <c r="C18" s="74"/>
      <c r="D18" s="74"/>
      <c r="E18" s="74">
        <v>413530</v>
      </c>
      <c r="F18" s="74">
        <f t="shared" si="1"/>
        <v>-413530</v>
      </c>
      <c r="G18" s="74"/>
      <c r="H18" s="74"/>
      <c r="I18" s="74">
        <f t="shared" si="0"/>
        <v>0</v>
      </c>
      <c r="J18" s="74"/>
    </row>
    <row r="19" spans="1:10" ht="15.75">
      <c r="A19" s="76" t="s">
        <v>103</v>
      </c>
      <c r="B19" s="74">
        <v>474072</v>
      </c>
      <c r="C19" s="74"/>
      <c r="D19" s="74"/>
      <c r="E19" s="74"/>
      <c r="F19" s="74">
        <f t="shared" si="1"/>
        <v>0</v>
      </c>
      <c r="G19" s="74"/>
      <c r="H19" s="74">
        <v>154600</v>
      </c>
      <c r="I19" s="74">
        <f t="shared" si="0"/>
        <v>-154600</v>
      </c>
      <c r="J19" s="74"/>
    </row>
    <row r="20" spans="1:10" ht="15.75">
      <c r="A20" s="76" t="s">
        <v>104</v>
      </c>
      <c r="B20" s="74">
        <v>104918</v>
      </c>
      <c r="C20" s="74"/>
      <c r="D20" s="74"/>
      <c r="E20" s="74"/>
      <c r="F20" s="74">
        <f t="shared" si="1"/>
        <v>0</v>
      </c>
      <c r="G20" s="74"/>
      <c r="H20" s="74"/>
      <c r="I20" s="74">
        <f t="shared" si="0"/>
        <v>0</v>
      </c>
      <c r="J20" s="74"/>
    </row>
    <row r="21" spans="1:10" ht="15.75">
      <c r="A21" s="76" t="s">
        <v>105</v>
      </c>
      <c r="B21" s="74">
        <v>13310</v>
      </c>
      <c r="C21" s="74"/>
      <c r="D21" s="74"/>
      <c r="E21" s="74"/>
      <c r="F21" s="74">
        <f t="shared" si="1"/>
        <v>7125</v>
      </c>
      <c r="G21" s="74">
        <v>7125</v>
      </c>
      <c r="H21" s="74"/>
      <c r="I21" s="74">
        <f t="shared" si="0"/>
        <v>10675</v>
      </c>
      <c r="J21" s="74">
        <v>10675</v>
      </c>
    </row>
    <row r="22" spans="1:10" ht="15.75">
      <c r="A22" s="76" t="s">
        <v>106</v>
      </c>
      <c r="B22" s="74">
        <v>87600</v>
      </c>
      <c r="C22" s="74"/>
      <c r="D22" s="74"/>
      <c r="E22" s="74">
        <v>105447</v>
      </c>
      <c r="F22" s="74">
        <f t="shared" si="1"/>
        <v>-105447</v>
      </c>
      <c r="G22" s="74"/>
      <c r="H22" s="74">
        <v>136650</v>
      </c>
      <c r="I22" s="74">
        <f t="shared" si="0"/>
        <v>-136650</v>
      </c>
      <c r="J22" s="74"/>
    </row>
    <row r="23" spans="1:10" ht="15.75">
      <c r="A23" s="76" t="s">
        <v>107</v>
      </c>
      <c r="B23" s="74"/>
      <c r="C23" s="74"/>
      <c r="D23" s="74"/>
      <c r="E23" s="74">
        <v>175304.5</v>
      </c>
      <c r="F23" s="74">
        <f t="shared" si="1"/>
        <v>-75630.7</v>
      </c>
      <c r="G23" s="74">
        <f>78067.8+21606</f>
        <v>99673.8</v>
      </c>
      <c r="H23" s="74">
        <v>193838</v>
      </c>
      <c r="I23" s="74">
        <f t="shared" si="0"/>
        <v>216672</v>
      </c>
      <c r="J23" s="74">
        <f>216672+193838</f>
        <v>410510</v>
      </c>
    </row>
    <row r="24" spans="1:10" ht="15.75">
      <c r="A24" s="76" t="s">
        <v>108</v>
      </c>
      <c r="B24" s="74">
        <v>20800</v>
      </c>
      <c r="C24" s="74"/>
      <c r="D24" s="74"/>
      <c r="E24" s="74"/>
      <c r="F24" s="74">
        <f t="shared" si="1"/>
        <v>0</v>
      </c>
      <c r="G24" s="74"/>
      <c r="H24" s="74"/>
      <c r="I24" s="74">
        <f t="shared" si="0"/>
        <v>0</v>
      </c>
      <c r="J24" s="74"/>
    </row>
    <row r="25" spans="1:10" ht="15.75">
      <c r="A25" s="76" t="s">
        <v>109</v>
      </c>
      <c r="B25" s="74"/>
      <c r="C25" s="74"/>
      <c r="D25" s="74"/>
      <c r="E25" s="74"/>
      <c r="F25" s="74">
        <f t="shared" si="1"/>
        <v>0</v>
      </c>
      <c r="G25" s="74"/>
      <c r="H25" s="74"/>
      <c r="I25" s="74">
        <f t="shared" si="0"/>
        <v>0</v>
      </c>
      <c r="J25" s="74"/>
    </row>
    <row r="26" spans="1:10" ht="15.75">
      <c r="A26" s="76" t="s">
        <v>110</v>
      </c>
      <c r="B26" s="74">
        <v>102094</v>
      </c>
      <c r="C26" s="74"/>
      <c r="D26" s="74"/>
      <c r="E26" s="74">
        <v>330780</v>
      </c>
      <c r="F26" s="74">
        <f t="shared" si="1"/>
        <v>-247073.87</v>
      </c>
      <c r="G26" s="74">
        <v>83706.13</v>
      </c>
      <c r="H26" s="74">
        <v>111200</v>
      </c>
      <c r="I26" s="74">
        <f t="shared" si="0"/>
        <v>11453.050000000003</v>
      </c>
      <c r="J26" s="74">
        <v>122653.05</v>
      </c>
    </row>
    <row r="27" spans="1:10" ht="15.75">
      <c r="A27" s="76" t="s">
        <v>111</v>
      </c>
      <c r="B27" s="74">
        <v>150185.20000000001</v>
      </c>
      <c r="C27" s="74"/>
      <c r="D27" s="74"/>
      <c r="E27" s="74">
        <v>107559</v>
      </c>
      <c r="F27" s="74">
        <f t="shared" si="1"/>
        <v>-36135.336500000005</v>
      </c>
      <c r="G27" s="74">
        <f>收入情况表!C11*0.005</f>
        <v>71423.663499999995</v>
      </c>
      <c r="H27" s="74">
        <v>209306</v>
      </c>
      <c r="I27" s="74">
        <f t="shared" si="0"/>
        <v>-123399.81</v>
      </c>
      <c r="J27" s="74">
        <f>收入情况表!D11*0.005</f>
        <v>85906.19</v>
      </c>
    </row>
    <row r="28" spans="1:10" ht="15.75">
      <c r="A28" s="76" t="s">
        <v>112</v>
      </c>
      <c r="B28" s="74">
        <v>108142.09</v>
      </c>
      <c r="C28" s="74"/>
      <c r="D28" s="74"/>
      <c r="E28" s="74">
        <v>314434.87</v>
      </c>
      <c r="F28" s="74">
        <f t="shared" si="1"/>
        <v>-314434.87</v>
      </c>
      <c r="G28" s="74"/>
      <c r="H28" s="74">
        <v>3787980.9</v>
      </c>
      <c r="I28" s="74">
        <f t="shared" si="0"/>
        <v>-3787980.9</v>
      </c>
      <c r="J28" s="74"/>
    </row>
    <row r="29" spans="1:10" ht="15.75">
      <c r="A29" s="76" t="s">
        <v>113</v>
      </c>
      <c r="B29" s="74"/>
      <c r="C29" s="74"/>
      <c r="D29" s="74"/>
      <c r="E29" s="74"/>
      <c r="F29" s="74">
        <f t="shared" si="1"/>
        <v>0</v>
      </c>
      <c r="G29" s="74"/>
      <c r="H29" s="74"/>
      <c r="I29" s="74">
        <f t="shared" si="0"/>
        <v>0</v>
      </c>
      <c r="J29" s="74"/>
    </row>
    <row r="30" spans="1:10" ht="15.75">
      <c r="A30" s="76" t="s">
        <v>294</v>
      </c>
      <c r="B30" s="74">
        <v>342075</v>
      </c>
      <c r="C30" s="74"/>
      <c r="D30" s="74"/>
      <c r="E30" s="74">
        <v>447271.3</v>
      </c>
      <c r="F30" s="74">
        <f t="shared" si="1"/>
        <v>0</v>
      </c>
      <c r="G30" s="74">
        <v>447271.3</v>
      </c>
      <c r="H30" s="74">
        <v>500808.1</v>
      </c>
      <c r="I30" s="74">
        <f t="shared" si="0"/>
        <v>0</v>
      </c>
      <c r="J30" s="74">
        <v>500808.1</v>
      </c>
    </row>
    <row r="31" spans="1:10" ht="15.75">
      <c r="A31" s="76" t="s">
        <v>114</v>
      </c>
      <c r="B31" s="74"/>
      <c r="C31" s="74"/>
      <c r="D31" s="74"/>
      <c r="E31" s="74"/>
      <c r="F31" s="74">
        <f t="shared" si="1"/>
        <v>66964.91</v>
      </c>
      <c r="G31" s="74">
        <v>66964.91</v>
      </c>
      <c r="H31" s="74"/>
      <c r="I31" s="74">
        <f t="shared" si="0"/>
        <v>98122.44</v>
      </c>
      <c r="J31" s="74">
        <v>98122.44</v>
      </c>
    </row>
    <row r="32" spans="1:10" ht="15.75">
      <c r="A32" s="76" t="s">
        <v>115</v>
      </c>
      <c r="B32" s="74">
        <v>133473.5</v>
      </c>
      <c r="C32" s="74"/>
      <c r="D32" s="74"/>
      <c r="E32" s="74">
        <v>102812.9</v>
      </c>
      <c r="F32" s="74">
        <f t="shared" si="1"/>
        <v>0</v>
      </c>
      <c r="G32" s="74">
        <v>102812.9</v>
      </c>
      <c r="H32" s="74">
        <v>601330.69999999995</v>
      </c>
      <c r="I32" s="74">
        <f t="shared" si="0"/>
        <v>0</v>
      </c>
      <c r="J32" s="74">
        <v>601330.69999999995</v>
      </c>
    </row>
    <row r="33" spans="1:10" ht="15.75">
      <c r="A33" s="76" t="s">
        <v>116</v>
      </c>
      <c r="B33" s="74">
        <v>68300</v>
      </c>
      <c r="C33" s="74"/>
      <c r="D33" s="74"/>
      <c r="E33" s="74"/>
      <c r="F33" s="74">
        <f t="shared" si="1"/>
        <v>0</v>
      </c>
      <c r="G33" s="74"/>
      <c r="H33" s="74"/>
      <c r="I33" s="74">
        <f t="shared" si="0"/>
        <v>0</v>
      </c>
      <c r="J33" s="74"/>
    </row>
    <row r="34" spans="1:10" ht="15.75">
      <c r="A34" s="76" t="s">
        <v>117</v>
      </c>
      <c r="B34" s="74"/>
      <c r="C34" s="74"/>
      <c r="D34" s="74"/>
      <c r="E34" s="74"/>
      <c r="F34" s="74">
        <f t="shared" si="1"/>
        <v>0</v>
      </c>
      <c r="G34" s="74"/>
      <c r="H34" s="74"/>
      <c r="I34" s="74">
        <f t="shared" si="0"/>
        <v>0</v>
      </c>
      <c r="J34" s="74"/>
    </row>
    <row r="35" spans="1:10" ht="15.75">
      <c r="A35" s="76" t="s">
        <v>118</v>
      </c>
      <c r="B35" s="74"/>
      <c r="C35" s="74"/>
      <c r="D35" s="74"/>
      <c r="E35" s="74"/>
      <c r="F35" s="74">
        <f t="shared" si="1"/>
        <v>0</v>
      </c>
      <c r="G35" s="74"/>
      <c r="H35" s="74"/>
      <c r="I35" s="74">
        <f t="shared" si="0"/>
        <v>0</v>
      </c>
      <c r="J35" s="74"/>
    </row>
    <row r="36" spans="1:10" ht="15.75">
      <c r="A36" s="76" t="s">
        <v>119</v>
      </c>
      <c r="B36" s="74">
        <v>1627624.85</v>
      </c>
      <c r="C36" s="74"/>
      <c r="D36" s="74"/>
      <c r="E36" s="74">
        <v>610559.30000000005</v>
      </c>
      <c r="F36" s="74">
        <f t="shared" si="1"/>
        <v>131885.69999999995</v>
      </c>
      <c r="G36" s="74">
        <f>467140.5+275304.5</f>
        <v>742445</v>
      </c>
      <c r="H36" s="74">
        <v>1904243.77</v>
      </c>
      <c r="I36" s="74">
        <f t="shared" si="0"/>
        <v>-683396.37000000011</v>
      </c>
      <c r="J36" s="74">
        <f>171081.4+299550.2+215.8+750000</f>
        <v>1220847.3999999999</v>
      </c>
    </row>
    <row r="37" spans="1:10" ht="15.75">
      <c r="A37" s="77" t="s">
        <v>120</v>
      </c>
      <c r="B37" s="74"/>
      <c r="C37" s="74"/>
      <c r="D37" s="74"/>
      <c r="E37" s="74"/>
      <c r="F37" s="74">
        <f t="shared" si="1"/>
        <v>0</v>
      </c>
      <c r="G37" s="74"/>
      <c r="H37" s="74"/>
      <c r="I37" s="74">
        <f t="shared" si="0"/>
        <v>0</v>
      </c>
      <c r="J37" s="74"/>
    </row>
    <row r="38" spans="1:10" ht="15.75">
      <c r="A38" s="76" t="s">
        <v>121</v>
      </c>
      <c r="B38" s="74"/>
      <c r="C38" s="74"/>
      <c r="D38" s="74"/>
      <c r="E38" s="74"/>
      <c r="F38" s="74">
        <f t="shared" si="1"/>
        <v>0</v>
      </c>
      <c r="G38" s="74"/>
      <c r="H38" s="74"/>
      <c r="I38" s="74">
        <f t="shared" si="0"/>
        <v>0</v>
      </c>
      <c r="J38" s="74"/>
    </row>
    <row r="39" spans="1:10" ht="15.75">
      <c r="A39" s="76" t="s">
        <v>122</v>
      </c>
      <c r="B39" s="74"/>
      <c r="C39" s="74"/>
      <c r="D39" s="74"/>
      <c r="E39" s="74"/>
      <c r="F39" s="74">
        <f t="shared" si="1"/>
        <v>0</v>
      </c>
      <c r="G39" s="74"/>
      <c r="H39" s="74"/>
      <c r="I39" s="74">
        <f t="shared" si="0"/>
        <v>0</v>
      </c>
      <c r="J39" s="74"/>
    </row>
    <row r="40" spans="1:10" ht="15.75">
      <c r="A40" s="76" t="s">
        <v>123</v>
      </c>
      <c r="B40" s="74"/>
      <c r="C40" s="74"/>
      <c r="D40" s="74"/>
      <c r="E40" s="74"/>
      <c r="F40" s="74">
        <f t="shared" si="1"/>
        <v>0</v>
      </c>
      <c r="G40" s="74"/>
      <c r="H40" s="74"/>
      <c r="I40" s="74">
        <f t="shared" si="0"/>
        <v>0</v>
      </c>
      <c r="J40" s="74"/>
    </row>
    <row r="41" spans="1:10" ht="15.75">
      <c r="A41" s="76" t="s">
        <v>124</v>
      </c>
      <c r="B41" s="74"/>
      <c r="C41" s="74"/>
      <c r="D41" s="74"/>
      <c r="E41" s="74"/>
      <c r="F41" s="74">
        <f t="shared" si="1"/>
        <v>0</v>
      </c>
      <c r="G41" s="74"/>
      <c r="H41" s="74"/>
      <c r="I41" s="74">
        <f t="shared" si="0"/>
        <v>0</v>
      </c>
      <c r="J41" s="74"/>
    </row>
    <row r="42" spans="1:10" ht="15.75">
      <c r="A42" s="76" t="s">
        <v>125</v>
      </c>
      <c r="B42" s="74"/>
      <c r="C42" s="74"/>
      <c r="D42" s="74"/>
      <c r="E42" s="74"/>
      <c r="F42" s="74">
        <f t="shared" si="1"/>
        <v>0</v>
      </c>
      <c r="G42" s="74"/>
      <c r="H42" s="74"/>
      <c r="I42" s="74">
        <f t="shared" si="0"/>
        <v>0</v>
      </c>
      <c r="J42" s="74"/>
    </row>
    <row r="43" spans="1:10" ht="15.75">
      <c r="A43" s="76" t="s">
        <v>126</v>
      </c>
      <c r="B43" s="74"/>
      <c r="C43" s="74"/>
      <c r="D43" s="74"/>
      <c r="E43" s="74"/>
      <c r="F43" s="74">
        <f t="shared" si="1"/>
        <v>0</v>
      </c>
      <c r="G43" s="74"/>
      <c r="H43" s="74"/>
      <c r="I43" s="74">
        <f t="shared" si="0"/>
        <v>0</v>
      </c>
      <c r="J43" s="74"/>
    </row>
    <row r="44" spans="1:10" ht="20.25" customHeight="1">
      <c r="A44" s="78" t="s">
        <v>127</v>
      </c>
      <c r="B44" s="74">
        <v>2215395.38</v>
      </c>
      <c r="C44" s="74">
        <v>0</v>
      </c>
      <c r="D44" s="74">
        <v>2215395.38</v>
      </c>
      <c r="E44" s="74">
        <v>0</v>
      </c>
      <c r="F44" s="74">
        <f t="shared" si="1"/>
        <v>3710829.16</v>
      </c>
      <c r="G44" s="74">
        <v>3710829.16</v>
      </c>
      <c r="H44" s="74">
        <v>0</v>
      </c>
      <c r="I44" s="74">
        <f t="shared" si="0"/>
        <v>3710829.16</v>
      </c>
      <c r="J44" s="74">
        <v>3710829.16</v>
      </c>
    </row>
    <row r="45" spans="1:10" ht="15.75">
      <c r="A45" s="75" t="s">
        <v>46</v>
      </c>
      <c r="B45" s="74">
        <v>1846545.23</v>
      </c>
      <c r="C45" s="74"/>
      <c r="D45" s="74">
        <v>1846545.23</v>
      </c>
      <c r="E45" s="74"/>
      <c r="F45" s="74">
        <f t="shared" si="1"/>
        <v>2691255.63</v>
      </c>
      <c r="G45" s="74">
        <v>2691255.63</v>
      </c>
      <c r="H45" s="9">
        <f>H46+H51+H63+H70+H74</f>
        <v>0</v>
      </c>
      <c r="I45" s="74">
        <f t="shared" si="0"/>
        <v>2691255.63</v>
      </c>
      <c r="J45" s="74">
        <v>2691255.63</v>
      </c>
    </row>
    <row r="46" spans="1:10" ht="15.75">
      <c r="A46" s="75" t="s">
        <v>47</v>
      </c>
      <c r="B46" s="74"/>
      <c r="C46" s="74"/>
      <c r="D46" s="74"/>
      <c r="E46" s="74"/>
      <c r="F46" s="74">
        <f t="shared" si="1"/>
        <v>109124.6</v>
      </c>
      <c r="G46" s="74">
        <v>109124.6</v>
      </c>
      <c r="H46" s="74"/>
      <c r="I46" s="74">
        <f t="shared" si="0"/>
        <v>109124.6</v>
      </c>
      <c r="J46" s="74">
        <v>109124.6</v>
      </c>
    </row>
    <row r="47" spans="1:10" ht="15.75">
      <c r="A47" s="75" t="s">
        <v>48</v>
      </c>
      <c r="B47" s="74">
        <v>331542.84000000003</v>
      </c>
      <c r="C47" s="74"/>
      <c r="D47" s="74">
        <v>331542.84000000003</v>
      </c>
      <c r="E47" s="74"/>
      <c r="F47" s="74">
        <f t="shared" si="1"/>
        <v>910448.94</v>
      </c>
      <c r="G47" s="74">
        <v>910448.94</v>
      </c>
      <c r="H47" s="74"/>
      <c r="I47" s="74">
        <f t="shared" si="0"/>
        <v>910448.94</v>
      </c>
      <c r="J47" s="74">
        <v>910448.94</v>
      </c>
    </row>
    <row r="48" spans="1:10" ht="15.75">
      <c r="A48" s="75" t="s">
        <v>49</v>
      </c>
      <c r="B48" s="74"/>
      <c r="C48" s="74"/>
      <c r="D48" s="74"/>
      <c r="E48" s="74"/>
      <c r="F48" s="74">
        <f t="shared" si="1"/>
        <v>0</v>
      </c>
      <c r="G48" s="74"/>
      <c r="H48" s="74"/>
      <c r="I48" s="74">
        <f t="shared" si="0"/>
        <v>0</v>
      </c>
      <c r="J48" s="74"/>
    </row>
    <row r="49" spans="1:10" ht="15.75">
      <c r="A49" s="76" t="s">
        <v>128</v>
      </c>
      <c r="B49" s="74">
        <v>37307.31</v>
      </c>
      <c r="C49" s="74"/>
      <c r="D49" s="74">
        <v>37307.31</v>
      </c>
      <c r="E49" s="74"/>
      <c r="F49" s="74">
        <f t="shared" si="1"/>
        <v>0</v>
      </c>
      <c r="G49" s="74"/>
      <c r="H49" s="74"/>
      <c r="I49" s="74">
        <f t="shared" si="0"/>
        <v>0</v>
      </c>
      <c r="J49" s="74"/>
    </row>
    <row r="50" spans="1:10" ht="22.5" customHeight="1">
      <c r="A50" s="78" t="s">
        <v>129</v>
      </c>
      <c r="B50" s="74"/>
      <c r="C50" s="74"/>
      <c r="D50" s="74"/>
      <c r="E50" s="74"/>
      <c r="F50" s="74">
        <f t="shared" si="1"/>
        <v>0</v>
      </c>
      <c r="G50" s="74"/>
      <c r="H50" s="74"/>
      <c r="I50" s="74">
        <f t="shared" si="0"/>
        <v>0</v>
      </c>
      <c r="J50" s="74"/>
    </row>
    <row r="51" spans="1:10" ht="15.75">
      <c r="A51" s="79" t="s">
        <v>130</v>
      </c>
      <c r="B51" s="74"/>
      <c r="C51" s="74"/>
      <c r="D51" s="74"/>
      <c r="E51" s="74">
        <v>4367432.55</v>
      </c>
      <c r="F51" s="74">
        <f t="shared" si="1"/>
        <v>-4367099.28</v>
      </c>
      <c r="G51" s="74">
        <f>G52+G53+G54</f>
        <v>333.27</v>
      </c>
      <c r="H51" s="74"/>
      <c r="I51" s="74">
        <f t="shared" si="0"/>
        <v>2050.5299999999997</v>
      </c>
      <c r="J51" s="74">
        <f>J52+J53+J54</f>
        <v>2050.5299999999997</v>
      </c>
    </row>
    <row r="52" spans="1:10" ht="15.75">
      <c r="A52" s="38" t="s">
        <v>131</v>
      </c>
      <c r="B52" s="74"/>
      <c r="C52" s="74"/>
      <c r="D52" s="74"/>
      <c r="E52" s="74">
        <v>4367099.28</v>
      </c>
      <c r="F52" s="74">
        <f t="shared" si="1"/>
        <v>-4367099.28</v>
      </c>
      <c r="G52" s="74">
        <v>0</v>
      </c>
      <c r="H52" s="74"/>
      <c r="I52" s="74">
        <f t="shared" si="0"/>
        <v>0</v>
      </c>
      <c r="J52" s="74">
        <v>0</v>
      </c>
    </row>
    <row r="53" spans="1:10" ht="15.75">
      <c r="A53" s="38" t="s">
        <v>132</v>
      </c>
      <c r="B53" s="74"/>
      <c r="C53" s="74"/>
      <c r="D53" s="74"/>
      <c r="E53" s="74">
        <v>-242.73</v>
      </c>
      <c r="F53" s="74">
        <f t="shared" si="1"/>
        <v>0</v>
      </c>
      <c r="G53" s="74">
        <v>-242.73</v>
      </c>
      <c r="H53" s="74"/>
      <c r="I53" s="74">
        <f t="shared" si="0"/>
        <v>-1319.57</v>
      </c>
      <c r="J53" s="74">
        <v>-1319.57</v>
      </c>
    </row>
    <row r="54" spans="1:10" ht="15.75">
      <c r="A54" s="38" t="s">
        <v>133</v>
      </c>
      <c r="B54" s="74"/>
      <c r="C54" s="74"/>
      <c r="D54" s="74"/>
      <c r="E54" s="74">
        <v>576</v>
      </c>
      <c r="F54" s="74">
        <f t="shared" si="1"/>
        <v>0</v>
      </c>
      <c r="G54" s="74">
        <v>576</v>
      </c>
      <c r="H54" s="74"/>
      <c r="I54" s="74">
        <f t="shared" si="0"/>
        <v>3370.1</v>
      </c>
      <c r="J54" s="74">
        <v>3370.1</v>
      </c>
    </row>
    <row r="55" spans="1:10" ht="15.75">
      <c r="A55" s="79" t="s">
        <v>134</v>
      </c>
      <c r="B55" s="74">
        <v>12638122.16</v>
      </c>
      <c r="C55" s="74">
        <v>0</v>
      </c>
      <c r="D55" s="74">
        <f>D51+D50+D44+D37+D12+D5</f>
        <v>2215395.38</v>
      </c>
      <c r="E55" s="74">
        <v>14927204.470000001</v>
      </c>
      <c r="F55" s="74">
        <f>G55-E55</f>
        <v>-4947962.0665000025</v>
      </c>
      <c r="G55" s="74">
        <f>G51+G50+G44+G37+G12+G5</f>
        <v>9979242.4034999982</v>
      </c>
      <c r="H55" s="74">
        <v>18145024.73</v>
      </c>
      <c r="I55" s="74">
        <f t="shared" si="0"/>
        <v>-4639884.1000000015</v>
      </c>
      <c r="J55" s="74">
        <f>J51+J50+J44+J37+J12+J5</f>
        <v>13505140.629999999</v>
      </c>
    </row>
  </sheetData>
  <mergeCells count="1">
    <mergeCell ref="A2:J2"/>
  </mergeCells>
  <phoneticPr fontId="34" type="noConversion"/>
  <pageMargins left="0.51180555555555596" right="0.51180555555555596" top="0.74791666666666701" bottom="0.74791666666666701" header="0.31458333333333299" footer="0.31458333333333299"/>
  <pageSetup paperSize="9" orientation="landscape" r:id="rId1"/>
</worksheet>
</file>

<file path=xl/worksheets/sheet5.xml><?xml version="1.0" encoding="utf-8"?>
<worksheet xmlns="http://schemas.openxmlformats.org/spreadsheetml/2006/main" xmlns:r="http://schemas.openxmlformats.org/officeDocument/2006/relationships">
  <dimension ref="A1:D28"/>
  <sheetViews>
    <sheetView workbookViewId="0">
      <selection activeCell="A2" sqref="A2:D2"/>
    </sheetView>
  </sheetViews>
  <sheetFormatPr defaultColWidth="9" defaultRowHeight="13.5"/>
  <cols>
    <col min="1" max="1" width="38.5" customWidth="1"/>
    <col min="2" max="4" width="16.875" customWidth="1"/>
  </cols>
  <sheetData>
    <row r="1" spans="1:4" ht="21">
      <c r="A1" s="55" t="s">
        <v>135</v>
      </c>
      <c r="B1" s="56"/>
    </row>
    <row r="2" spans="1:4" ht="25.5" customHeight="1">
      <c r="A2" s="141" t="s">
        <v>306</v>
      </c>
      <c r="B2" s="141"/>
      <c r="C2" s="141"/>
      <c r="D2" s="141"/>
    </row>
    <row r="3" spans="1:4">
      <c r="A3" s="142"/>
      <c r="B3" s="142"/>
    </row>
    <row r="4" spans="1:4" ht="43.5" customHeight="1">
      <c r="A4" s="57" t="s">
        <v>136</v>
      </c>
      <c r="B4" s="58" t="s">
        <v>137</v>
      </c>
      <c r="C4" s="58" t="s">
        <v>18</v>
      </c>
      <c r="D4" s="58" t="s">
        <v>19</v>
      </c>
    </row>
    <row r="5" spans="1:4" ht="24" customHeight="1">
      <c r="A5" s="59" t="s">
        <v>138</v>
      </c>
      <c r="B5" s="60"/>
      <c r="C5" s="60"/>
      <c r="D5" s="60"/>
    </row>
    <row r="6" spans="1:4" ht="24" customHeight="1">
      <c r="A6" s="61" t="s">
        <v>139</v>
      </c>
      <c r="B6" s="62"/>
      <c r="C6" s="62">
        <v>789</v>
      </c>
      <c r="D6" s="62">
        <v>902</v>
      </c>
    </row>
    <row r="7" spans="1:4" ht="24" customHeight="1">
      <c r="A7" s="61" t="s">
        <v>140</v>
      </c>
      <c r="B7" s="62"/>
      <c r="C7" s="62">
        <v>71</v>
      </c>
      <c r="D7" s="62">
        <v>83</v>
      </c>
    </row>
    <row r="8" spans="1:4" ht="24" customHeight="1">
      <c r="A8" s="63" t="s">
        <v>141</v>
      </c>
      <c r="B8" s="64"/>
      <c r="C8" s="64">
        <v>0.155</v>
      </c>
      <c r="D8" s="64">
        <v>0.14460000000000001</v>
      </c>
    </row>
    <row r="9" spans="1:4" ht="24" customHeight="1">
      <c r="A9" s="65" t="s">
        <v>142</v>
      </c>
      <c r="B9" s="66"/>
      <c r="C9" s="66">
        <v>0.155</v>
      </c>
      <c r="D9" s="66">
        <v>0.14499999999999999</v>
      </c>
    </row>
    <row r="10" spans="1:4" ht="24" customHeight="1">
      <c r="A10" s="63" t="s">
        <v>143</v>
      </c>
      <c r="B10" s="66"/>
      <c r="C10" s="66"/>
      <c r="D10" s="66"/>
    </row>
    <row r="11" spans="1:4" ht="24" customHeight="1">
      <c r="A11" s="61" t="s">
        <v>144</v>
      </c>
      <c r="B11" s="66"/>
      <c r="C11" s="66" t="s">
        <v>295</v>
      </c>
      <c r="D11" s="66" t="s">
        <v>296</v>
      </c>
    </row>
    <row r="12" spans="1:4" ht="24" customHeight="1">
      <c r="A12" s="61" t="s">
        <v>145</v>
      </c>
      <c r="B12" s="66"/>
      <c r="C12" s="66" t="s">
        <v>297</v>
      </c>
      <c r="D12" s="66" t="s">
        <v>298</v>
      </c>
    </row>
    <row r="13" spans="1:4" ht="24" customHeight="1">
      <c r="A13" s="61" t="s">
        <v>146</v>
      </c>
      <c r="B13" s="66"/>
      <c r="C13" s="66"/>
      <c r="D13" s="66"/>
    </row>
    <row r="14" spans="1:4" ht="24" customHeight="1">
      <c r="A14" s="63" t="s">
        <v>147</v>
      </c>
      <c r="B14" s="67">
        <f>B15+B16+B18</f>
        <v>12638122.16</v>
      </c>
      <c r="C14" s="67">
        <f>C15+C16+C18+C20</f>
        <v>9979242.4034999982</v>
      </c>
      <c r="D14" s="67">
        <f>D15+D16+D18</f>
        <v>13503090.1</v>
      </c>
    </row>
    <row r="15" spans="1:4" ht="24" customHeight="1">
      <c r="A15" s="61" t="s">
        <v>148</v>
      </c>
      <c r="B15" s="68">
        <v>3832825.95</v>
      </c>
      <c r="C15" s="68">
        <f>教育成本归集表!G5</f>
        <v>3897473.63</v>
      </c>
      <c r="D15" s="68">
        <f>教育成本归集表!J5</f>
        <v>5966953.0899999999</v>
      </c>
    </row>
    <row r="16" spans="1:4" ht="24" customHeight="1">
      <c r="A16" s="61" t="s">
        <v>149</v>
      </c>
      <c r="B16" s="68">
        <v>6589900.8300000001</v>
      </c>
      <c r="C16" s="68">
        <f>教育成本归集表!G12</f>
        <v>2370606.3434999995</v>
      </c>
      <c r="D16" s="68">
        <f>教育成本归集表!J12</f>
        <v>3825307.85</v>
      </c>
    </row>
    <row r="17" spans="1:4" ht="24" customHeight="1">
      <c r="A17" s="61" t="s">
        <v>150</v>
      </c>
      <c r="B17" s="68"/>
      <c r="C17" s="68"/>
      <c r="D17" s="68"/>
    </row>
    <row r="18" spans="1:4" ht="24" customHeight="1">
      <c r="A18" s="61" t="s">
        <v>151</v>
      </c>
      <c r="B18" s="68">
        <v>2215395.38</v>
      </c>
      <c r="C18" s="68">
        <f>教育成本归集表!G44</f>
        <v>3710829.16</v>
      </c>
      <c r="D18" s="68">
        <f>教育成本归集表!J44</f>
        <v>3710829.16</v>
      </c>
    </row>
    <row r="19" spans="1:4" ht="24" customHeight="1">
      <c r="A19" s="69" t="s">
        <v>152</v>
      </c>
      <c r="B19" s="68"/>
      <c r="C19" s="68"/>
      <c r="D19" s="68"/>
    </row>
    <row r="20" spans="1:4" ht="24" customHeight="1">
      <c r="A20" s="61" t="s">
        <v>153</v>
      </c>
      <c r="B20" s="68"/>
      <c r="C20" s="68">
        <f>教育成本归集表!G51</f>
        <v>333.27</v>
      </c>
      <c r="D20" s="68">
        <f>教育成本归集表!J51</f>
        <v>2050.5299999999997</v>
      </c>
    </row>
    <row r="21" spans="1:4" ht="24" customHeight="1">
      <c r="A21" s="63" t="s">
        <v>154</v>
      </c>
      <c r="B21" s="66"/>
      <c r="C21" s="66">
        <v>671295.96</v>
      </c>
      <c r="D21" s="66">
        <v>982744.72</v>
      </c>
    </row>
    <row r="22" spans="1:4" ht="24" customHeight="1">
      <c r="A22" s="63" t="s">
        <v>155</v>
      </c>
      <c r="B22" s="68"/>
      <c r="C22" s="68">
        <f>C14-C21</f>
        <v>9307946.4434999973</v>
      </c>
      <c r="D22" s="68">
        <f>D14-D21</f>
        <v>12520345.379999999</v>
      </c>
    </row>
    <row r="23" spans="1:4" ht="24" customHeight="1">
      <c r="A23" s="63" t="s">
        <v>156</v>
      </c>
      <c r="B23" s="67"/>
      <c r="C23" s="67">
        <f>C22/C6</f>
        <v>11797.143781368817</v>
      </c>
      <c r="D23" s="67">
        <f>D22/D6</f>
        <v>13880.648980044345</v>
      </c>
    </row>
    <row r="24" spans="1:4" ht="24" customHeight="1">
      <c r="A24" s="61" t="s">
        <v>299</v>
      </c>
      <c r="B24" s="68"/>
      <c r="C24" s="68">
        <f>C23*0.56</f>
        <v>6606.4005175665379</v>
      </c>
      <c r="D24" s="68">
        <f>D23*0.56</f>
        <v>7773.1634288248342</v>
      </c>
    </row>
    <row r="25" spans="1:4" ht="24" customHeight="1">
      <c r="A25" s="65" t="s">
        <v>301</v>
      </c>
      <c r="B25" s="68"/>
      <c r="C25" s="143">
        <f>(C24+D24)/2</f>
        <v>7189.7819731956861</v>
      </c>
      <c r="D25" s="144"/>
    </row>
    <row r="26" spans="1:4" ht="24" customHeight="1">
      <c r="A26" s="128" t="s">
        <v>157</v>
      </c>
      <c r="B26" s="68"/>
      <c r="C26" s="68">
        <f>C23*0.8</f>
        <v>9437.7150250950544</v>
      </c>
      <c r="D26" s="68">
        <f>D23*0.8</f>
        <v>11104.519184035476</v>
      </c>
    </row>
    <row r="27" spans="1:4" ht="24.75" customHeight="1">
      <c r="A27" s="129" t="s">
        <v>300</v>
      </c>
      <c r="B27" s="14"/>
      <c r="C27" s="145">
        <f>(C26+D26)/2</f>
        <v>10271.117104565266</v>
      </c>
      <c r="D27" s="146"/>
    </row>
    <row r="28" spans="1:4" ht="13.5" customHeight="1"/>
  </sheetData>
  <mergeCells count="4">
    <mergeCell ref="A2:D2"/>
    <mergeCell ref="A3:B3"/>
    <mergeCell ref="C25:D25"/>
    <mergeCell ref="C27:D27"/>
  </mergeCells>
  <phoneticPr fontId="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F31"/>
  <sheetViews>
    <sheetView workbookViewId="0">
      <selection activeCell="B32" sqref="B32"/>
    </sheetView>
  </sheetViews>
  <sheetFormatPr defaultColWidth="9" defaultRowHeight="13.5"/>
  <cols>
    <col min="1" max="1" width="15" style="52" customWidth="1"/>
    <col min="2" max="2" width="13.25" style="52" customWidth="1"/>
    <col min="3" max="3" width="13.375" style="52" customWidth="1"/>
    <col min="4" max="4" width="8.5" style="52" customWidth="1"/>
    <col min="5" max="5" width="13.5" style="52" customWidth="1"/>
    <col min="6" max="6" width="12.125" style="52" customWidth="1"/>
    <col min="7" max="16384" width="9" style="52"/>
  </cols>
  <sheetData>
    <row r="1" spans="1:6" ht="25.5">
      <c r="A1" s="140" t="s">
        <v>158</v>
      </c>
      <c r="B1" s="140"/>
      <c r="C1" s="140"/>
      <c r="D1" s="140"/>
      <c r="E1" s="140"/>
      <c r="F1" s="140"/>
    </row>
    <row r="2" spans="1:6" ht="28.5">
      <c r="A2" s="41" t="s">
        <v>159</v>
      </c>
      <c r="B2" s="41" t="s">
        <v>160</v>
      </c>
      <c r="C2" s="41" t="s">
        <v>161</v>
      </c>
      <c r="D2" s="41" t="s">
        <v>160</v>
      </c>
      <c r="E2" s="41" t="s">
        <v>162</v>
      </c>
      <c r="F2" s="41" t="s">
        <v>163</v>
      </c>
    </row>
    <row r="3" spans="1:6" ht="15.75">
      <c r="A3" s="42" t="s">
        <v>164</v>
      </c>
      <c r="B3" s="53">
        <v>18301</v>
      </c>
      <c r="C3" s="30">
        <v>27</v>
      </c>
      <c r="D3" s="53" t="s">
        <v>165</v>
      </c>
      <c r="E3" s="30">
        <v>40</v>
      </c>
      <c r="F3" s="30"/>
    </row>
    <row r="4" spans="1:6" ht="15.75">
      <c r="A4" s="30"/>
      <c r="B4" s="53">
        <v>18302</v>
      </c>
      <c r="C4" s="30">
        <v>29</v>
      </c>
      <c r="D4" s="53" t="s">
        <v>166</v>
      </c>
      <c r="E4" s="30">
        <v>41</v>
      </c>
      <c r="F4" s="30"/>
    </row>
    <row r="5" spans="1:6" ht="15.75">
      <c r="A5" s="30"/>
      <c r="B5" s="53">
        <v>18401</v>
      </c>
      <c r="C5" s="30">
        <v>49</v>
      </c>
      <c r="D5" s="53">
        <v>18301</v>
      </c>
      <c r="E5" s="30">
        <v>50</v>
      </c>
      <c r="F5" s="30"/>
    </row>
    <row r="6" spans="1:6" ht="15.75">
      <c r="A6" s="30"/>
      <c r="B6" s="53">
        <v>18402</v>
      </c>
      <c r="C6" s="30">
        <v>50</v>
      </c>
      <c r="D6" s="53">
        <v>18302</v>
      </c>
      <c r="E6" s="30">
        <v>52</v>
      </c>
      <c r="F6" s="30"/>
    </row>
    <row r="7" spans="1:6" ht="15.75">
      <c r="A7" s="30"/>
      <c r="B7" s="53">
        <v>18501</v>
      </c>
      <c r="C7" s="30">
        <v>39</v>
      </c>
      <c r="D7" s="53">
        <v>18401</v>
      </c>
      <c r="E7" s="30">
        <v>46</v>
      </c>
      <c r="F7" s="30"/>
    </row>
    <row r="8" spans="1:6" ht="15.75">
      <c r="A8" s="30"/>
      <c r="B8" s="53">
        <v>18502</v>
      </c>
      <c r="C8" s="30">
        <v>39</v>
      </c>
      <c r="D8" s="53">
        <v>18402</v>
      </c>
      <c r="E8" s="30">
        <v>48</v>
      </c>
      <c r="F8" s="30"/>
    </row>
    <row r="9" spans="1:6" ht="15.75">
      <c r="A9" s="30"/>
      <c r="B9" s="53">
        <v>18601</v>
      </c>
      <c r="C9" s="30">
        <v>42</v>
      </c>
      <c r="D9" s="53">
        <v>18403</v>
      </c>
      <c r="E9" s="30">
        <v>47</v>
      </c>
      <c r="F9" s="30"/>
    </row>
    <row r="10" spans="1:6" ht="15.75">
      <c r="A10" s="30"/>
      <c r="B10" s="53">
        <v>18602</v>
      </c>
      <c r="C10" s="30">
        <v>39</v>
      </c>
      <c r="D10" s="53">
        <v>18501</v>
      </c>
      <c r="E10" s="30">
        <v>38</v>
      </c>
      <c r="F10" s="30"/>
    </row>
    <row r="11" spans="1:6" ht="15.75">
      <c r="A11" s="30"/>
      <c r="B11" s="53"/>
      <c r="C11" s="30"/>
      <c r="D11" s="53">
        <v>18502</v>
      </c>
      <c r="E11" s="30">
        <v>39</v>
      </c>
      <c r="F11" s="30"/>
    </row>
    <row r="12" spans="1:6" ht="15.75">
      <c r="A12" s="30"/>
      <c r="B12" s="53"/>
      <c r="C12" s="30"/>
      <c r="D12" s="53">
        <v>18503</v>
      </c>
      <c r="E12" s="30">
        <v>43</v>
      </c>
      <c r="F12" s="30"/>
    </row>
    <row r="13" spans="1:6" ht="15.75">
      <c r="A13" s="42" t="s">
        <v>167</v>
      </c>
      <c r="B13" s="30"/>
      <c r="C13" s="30">
        <f>SUM(C3:C12)</f>
        <v>314</v>
      </c>
      <c r="D13" s="30"/>
      <c r="E13" s="30">
        <f>SUM(E3:E12)</f>
        <v>444</v>
      </c>
      <c r="F13" s="31">
        <f>(C13*8+E13*4)/12</f>
        <v>357.33333333333331</v>
      </c>
    </row>
    <row r="14" spans="1:6" ht="15.75">
      <c r="A14" s="54"/>
      <c r="B14" s="54"/>
      <c r="C14" s="54"/>
      <c r="D14" s="54"/>
      <c r="E14" s="54"/>
      <c r="F14" s="54"/>
    </row>
    <row r="15" spans="1:6" ht="28.5">
      <c r="A15" s="41" t="s">
        <v>159</v>
      </c>
      <c r="B15" s="41" t="s">
        <v>160</v>
      </c>
      <c r="C15" s="41" t="s">
        <v>161</v>
      </c>
      <c r="D15" s="41" t="s">
        <v>160</v>
      </c>
      <c r="E15" s="41" t="s">
        <v>162</v>
      </c>
      <c r="F15" s="41" t="s">
        <v>163</v>
      </c>
    </row>
    <row r="16" spans="1:6" ht="15.75">
      <c r="A16" s="42" t="s">
        <v>168</v>
      </c>
      <c r="B16" s="53">
        <v>18701</v>
      </c>
      <c r="C16" s="30">
        <v>53</v>
      </c>
      <c r="D16" s="53" t="s">
        <v>169</v>
      </c>
      <c r="E16" s="53">
        <v>48</v>
      </c>
      <c r="F16" s="30"/>
    </row>
    <row r="17" spans="1:6" ht="15.75">
      <c r="A17" s="30"/>
      <c r="B17" s="53">
        <v>18702</v>
      </c>
      <c r="C17" s="30">
        <v>51</v>
      </c>
      <c r="D17" s="53" t="s">
        <v>170</v>
      </c>
      <c r="E17" s="53">
        <v>52</v>
      </c>
      <c r="F17" s="30"/>
    </row>
    <row r="18" spans="1:6" ht="15.75">
      <c r="A18" s="30"/>
      <c r="B18" s="53">
        <v>18703</v>
      </c>
      <c r="C18" s="30">
        <v>52</v>
      </c>
      <c r="D18" s="53" t="s">
        <v>171</v>
      </c>
      <c r="E18" s="53">
        <v>49</v>
      </c>
      <c r="F18" s="30"/>
    </row>
    <row r="19" spans="1:6" ht="15.75">
      <c r="A19" s="30"/>
      <c r="B19" s="53">
        <v>18704</v>
      </c>
      <c r="C19" s="30">
        <v>53</v>
      </c>
      <c r="D19" s="53" t="s">
        <v>172</v>
      </c>
      <c r="E19" s="53">
        <v>49</v>
      </c>
      <c r="F19" s="30"/>
    </row>
    <row r="20" spans="1:6" ht="15.75">
      <c r="A20" s="30"/>
      <c r="B20" s="53">
        <v>18705</v>
      </c>
      <c r="C20" s="30">
        <v>51</v>
      </c>
      <c r="D20" s="53" t="s">
        <v>173</v>
      </c>
      <c r="E20" s="53">
        <v>49</v>
      </c>
      <c r="F20" s="30"/>
    </row>
    <row r="21" spans="1:6" ht="15.75">
      <c r="A21" s="30"/>
      <c r="B21" s="53">
        <v>18706</v>
      </c>
      <c r="C21" s="30">
        <v>53</v>
      </c>
      <c r="D21" s="53">
        <v>18701</v>
      </c>
      <c r="E21" s="53">
        <v>55</v>
      </c>
      <c r="F21" s="30"/>
    </row>
    <row r="22" spans="1:6" ht="15.75">
      <c r="A22" s="30"/>
      <c r="B22" s="53">
        <v>18801</v>
      </c>
      <c r="C22" s="30">
        <v>52</v>
      </c>
      <c r="D22" s="53">
        <v>18702</v>
      </c>
      <c r="E22" s="53">
        <v>52</v>
      </c>
      <c r="F22" s="30"/>
    </row>
    <row r="23" spans="1:6" ht="15.75">
      <c r="A23" s="30"/>
      <c r="B23" s="53"/>
      <c r="C23" s="30"/>
      <c r="D23" s="53">
        <v>18703</v>
      </c>
      <c r="E23" s="53">
        <v>55</v>
      </c>
      <c r="F23" s="30"/>
    </row>
    <row r="24" spans="1:6" ht="15.75">
      <c r="A24" s="30"/>
      <c r="B24" s="53"/>
      <c r="C24" s="30"/>
      <c r="D24" s="53">
        <v>18704</v>
      </c>
      <c r="E24" s="53">
        <v>56</v>
      </c>
      <c r="F24" s="30"/>
    </row>
    <row r="25" spans="1:6" ht="15.75">
      <c r="A25" s="30"/>
      <c r="B25" s="53"/>
      <c r="C25" s="30"/>
      <c r="D25" s="53">
        <v>18705</v>
      </c>
      <c r="E25" s="53">
        <v>47</v>
      </c>
      <c r="F25" s="30"/>
    </row>
    <row r="26" spans="1:6" ht="15.75">
      <c r="A26" s="30"/>
      <c r="B26" s="53"/>
      <c r="C26" s="30"/>
      <c r="D26" s="53">
        <v>18706</v>
      </c>
      <c r="E26" s="53">
        <v>47</v>
      </c>
      <c r="F26" s="30"/>
    </row>
    <row r="27" spans="1:6" ht="15.75">
      <c r="A27" s="30"/>
      <c r="B27" s="53"/>
      <c r="C27" s="30"/>
      <c r="D27" s="53">
        <v>18801</v>
      </c>
      <c r="E27" s="53">
        <v>35</v>
      </c>
      <c r="F27" s="30"/>
    </row>
    <row r="28" spans="1:6" ht="15.75">
      <c r="A28" s="30"/>
      <c r="B28" s="53"/>
      <c r="C28" s="30"/>
      <c r="D28" s="53">
        <v>18802</v>
      </c>
      <c r="E28" s="53">
        <v>36</v>
      </c>
      <c r="F28" s="30"/>
    </row>
    <row r="29" spans="1:6" ht="15.75">
      <c r="A29" s="42" t="s">
        <v>167</v>
      </c>
      <c r="B29" s="30"/>
      <c r="C29" s="30">
        <f>SUM(C16:C28)</f>
        <v>365</v>
      </c>
      <c r="D29" s="30"/>
      <c r="E29" s="30">
        <f>SUM(E16:E28)</f>
        <v>630</v>
      </c>
      <c r="F29" s="31">
        <f>(C29*8+E29*4)/12</f>
        <v>453.33333333333331</v>
      </c>
    </row>
    <row r="30" spans="1:6" ht="15.75">
      <c r="A30" s="54"/>
      <c r="B30" s="54"/>
      <c r="C30" s="54"/>
      <c r="D30" s="54"/>
      <c r="E30" s="54"/>
      <c r="F30" s="54"/>
    </row>
    <row r="31" spans="1:6" ht="14.25">
      <c r="A31" s="47" t="s">
        <v>183</v>
      </c>
      <c r="B31" s="147">
        <f>F13*0.56+F29*0.8</f>
        <v>562.77333333333331</v>
      </c>
      <c r="C31" s="148"/>
      <c r="D31" s="148"/>
      <c r="E31" s="148"/>
      <c r="F31" s="149"/>
    </row>
  </sheetData>
  <mergeCells count="2">
    <mergeCell ref="A1:F1"/>
    <mergeCell ref="B31:F31"/>
  </mergeCells>
  <phoneticPr fontId="34"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F35"/>
  <sheetViews>
    <sheetView workbookViewId="0">
      <selection activeCell="B36" sqref="B36"/>
    </sheetView>
  </sheetViews>
  <sheetFormatPr defaultColWidth="9" defaultRowHeight="13.5"/>
  <cols>
    <col min="1" max="1" width="15" style="40" customWidth="1"/>
    <col min="2" max="2" width="13.25" style="40" customWidth="1"/>
    <col min="3" max="3" width="13.875" style="40" customWidth="1"/>
    <col min="4" max="4" width="8.875" style="40" customWidth="1"/>
    <col min="5" max="5" width="14.5" style="40" customWidth="1"/>
    <col min="6" max="6" width="12.125" style="40" customWidth="1"/>
    <col min="7" max="16384" width="9" style="40"/>
  </cols>
  <sheetData>
    <row r="1" spans="1:6" ht="25.5">
      <c r="A1" s="140" t="s">
        <v>158</v>
      </c>
      <c r="B1" s="140"/>
      <c r="C1" s="140"/>
      <c r="D1" s="140"/>
      <c r="E1" s="140"/>
      <c r="F1" s="140"/>
    </row>
    <row r="2" spans="1:6" ht="28.5">
      <c r="A2" s="41" t="s">
        <v>159</v>
      </c>
      <c r="B2" s="41" t="s">
        <v>160</v>
      </c>
      <c r="C2" s="41" t="s">
        <v>174</v>
      </c>
      <c r="D2" s="41" t="s">
        <v>160</v>
      </c>
      <c r="E2" s="41" t="s">
        <v>175</v>
      </c>
      <c r="F2" s="41" t="s">
        <v>163</v>
      </c>
    </row>
    <row r="3" spans="1:6" ht="14.25">
      <c r="A3" s="42" t="s">
        <v>164</v>
      </c>
      <c r="B3" s="48" t="s">
        <v>165</v>
      </c>
      <c r="C3" s="48">
        <v>41</v>
      </c>
      <c r="D3" s="49" t="s">
        <v>176</v>
      </c>
      <c r="E3" s="50">
        <v>20</v>
      </c>
      <c r="F3" s="42"/>
    </row>
    <row r="4" spans="1:6" ht="14.25">
      <c r="A4" s="42"/>
      <c r="B4" s="48" t="s">
        <v>166</v>
      </c>
      <c r="C4" s="48">
        <v>40</v>
      </c>
      <c r="D4" s="49" t="s">
        <v>177</v>
      </c>
      <c r="E4" s="50">
        <v>45</v>
      </c>
      <c r="F4" s="42"/>
    </row>
    <row r="5" spans="1:6" ht="14.25">
      <c r="A5" s="42"/>
      <c r="B5" s="48">
        <v>18301</v>
      </c>
      <c r="C5" s="51">
        <v>50</v>
      </c>
      <c r="D5" s="49" t="s">
        <v>165</v>
      </c>
      <c r="E5" s="50">
        <v>44</v>
      </c>
      <c r="F5" s="42"/>
    </row>
    <row r="6" spans="1:6" ht="14.25">
      <c r="A6" s="42"/>
      <c r="B6" s="48">
        <v>18302</v>
      </c>
      <c r="C6" s="48">
        <v>53</v>
      </c>
      <c r="D6" s="49" t="s">
        <v>166</v>
      </c>
      <c r="E6" s="50">
        <v>48</v>
      </c>
      <c r="F6" s="42"/>
    </row>
    <row r="7" spans="1:6" ht="14.25">
      <c r="A7" s="42"/>
      <c r="B7" s="48">
        <v>18401</v>
      </c>
      <c r="C7" s="48">
        <v>49</v>
      </c>
      <c r="D7" s="49">
        <v>18301</v>
      </c>
      <c r="E7" s="50">
        <v>39</v>
      </c>
      <c r="F7" s="42"/>
    </row>
    <row r="8" spans="1:6" ht="14.25">
      <c r="A8" s="42"/>
      <c r="B8" s="48">
        <v>18402</v>
      </c>
      <c r="C8" s="51">
        <v>47</v>
      </c>
      <c r="D8" s="49">
        <v>18302</v>
      </c>
      <c r="E8" s="50">
        <v>36</v>
      </c>
      <c r="F8" s="42"/>
    </row>
    <row r="9" spans="1:6" ht="14.25">
      <c r="A9" s="42"/>
      <c r="B9" s="48">
        <v>18403</v>
      </c>
      <c r="C9" s="48">
        <v>49</v>
      </c>
      <c r="D9" s="49">
        <v>18303</v>
      </c>
      <c r="E9" s="50">
        <v>37</v>
      </c>
      <c r="F9" s="42"/>
    </row>
    <row r="10" spans="1:6" ht="14.25">
      <c r="A10" s="42"/>
      <c r="B10" s="48">
        <v>18501</v>
      </c>
      <c r="C10" s="48">
        <v>36</v>
      </c>
      <c r="D10" s="49">
        <v>18401</v>
      </c>
      <c r="E10" s="50">
        <v>50</v>
      </c>
      <c r="F10" s="42"/>
    </row>
    <row r="11" spans="1:6" ht="14.25">
      <c r="A11" s="42"/>
      <c r="B11" s="48">
        <v>18502</v>
      </c>
      <c r="C11" s="48">
        <v>39</v>
      </c>
      <c r="D11" s="49">
        <v>18402</v>
      </c>
      <c r="E11" s="50">
        <v>49</v>
      </c>
      <c r="F11" s="42"/>
    </row>
    <row r="12" spans="1:6" ht="14.25">
      <c r="A12" s="42"/>
      <c r="B12" s="48">
        <v>18503</v>
      </c>
      <c r="C12" s="51">
        <v>45</v>
      </c>
      <c r="D12" s="49">
        <v>18403</v>
      </c>
      <c r="E12" s="50">
        <v>51</v>
      </c>
      <c r="F12" s="42"/>
    </row>
    <row r="13" spans="1:6" ht="15.75">
      <c r="A13" s="42" t="s">
        <v>167</v>
      </c>
      <c r="B13" s="42"/>
      <c r="C13" s="42">
        <f>SUM(C3:C12)</f>
        <v>449</v>
      </c>
      <c r="D13" s="42"/>
      <c r="E13" s="42">
        <f>SUM(E3:E12)</f>
        <v>419</v>
      </c>
      <c r="F13" s="31">
        <f>(C13*8+E13*4)/12</f>
        <v>439</v>
      </c>
    </row>
    <row r="14" spans="1:6" ht="14.25">
      <c r="A14" s="46"/>
      <c r="B14" s="46"/>
      <c r="C14" s="46"/>
      <c r="D14" s="46"/>
      <c r="E14" s="46"/>
      <c r="F14" s="46"/>
    </row>
    <row r="15" spans="1:6" ht="28.5">
      <c r="A15" s="41" t="s">
        <v>159</v>
      </c>
      <c r="B15" s="41" t="s">
        <v>160</v>
      </c>
      <c r="C15" s="41" t="s">
        <v>174</v>
      </c>
      <c r="D15" s="41" t="s">
        <v>160</v>
      </c>
      <c r="E15" s="41" t="s">
        <v>175</v>
      </c>
      <c r="F15" s="41" t="s">
        <v>163</v>
      </c>
    </row>
    <row r="16" spans="1:6" ht="14.25">
      <c r="A16" s="42" t="s">
        <v>168</v>
      </c>
      <c r="B16" s="48" t="s">
        <v>169</v>
      </c>
      <c r="C16" s="48">
        <v>50</v>
      </c>
      <c r="D16" s="49" t="s">
        <v>178</v>
      </c>
      <c r="E16" s="50">
        <v>43</v>
      </c>
      <c r="F16" s="42"/>
    </row>
    <row r="17" spans="1:6" ht="14.25">
      <c r="A17" s="42"/>
      <c r="B17" s="48" t="s">
        <v>170</v>
      </c>
      <c r="C17" s="51">
        <v>51</v>
      </c>
      <c r="D17" s="49" t="s">
        <v>179</v>
      </c>
      <c r="E17" s="50">
        <v>43</v>
      </c>
      <c r="F17" s="42"/>
    </row>
    <row r="18" spans="1:6" ht="14.25">
      <c r="A18" s="42"/>
      <c r="B18" s="48" t="s">
        <v>171</v>
      </c>
      <c r="C18" s="48">
        <v>51</v>
      </c>
      <c r="D18" s="49" t="s">
        <v>180</v>
      </c>
      <c r="E18" s="50">
        <v>49</v>
      </c>
      <c r="F18" s="42"/>
    </row>
    <row r="19" spans="1:6" ht="14.25">
      <c r="A19" s="42"/>
      <c r="B19" s="48" t="s">
        <v>172</v>
      </c>
      <c r="C19" s="51">
        <v>51</v>
      </c>
      <c r="D19" s="49" t="s">
        <v>181</v>
      </c>
      <c r="E19" s="50">
        <v>50</v>
      </c>
      <c r="F19" s="42"/>
    </row>
    <row r="20" spans="1:6" ht="14.25">
      <c r="A20" s="42"/>
      <c r="B20" s="48" t="s">
        <v>173</v>
      </c>
      <c r="C20" s="48">
        <v>50</v>
      </c>
      <c r="D20" s="49" t="s">
        <v>182</v>
      </c>
      <c r="E20" s="50">
        <v>50</v>
      </c>
      <c r="F20" s="42"/>
    </row>
    <row r="21" spans="1:6" ht="14.25">
      <c r="A21" s="42"/>
      <c r="B21" s="48">
        <v>18701</v>
      </c>
      <c r="C21" s="48">
        <v>52</v>
      </c>
      <c r="D21" s="49" t="s">
        <v>169</v>
      </c>
      <c r="E21" s="50">
        <v>47</v>
      </c>
      <c r="F21" s="42"/>
    </row>
    <row r="22" spans="1:6" ht="14.25">
      <c r="A22" s="42"/>
      <c r="B22" s="48">
        <v>18702</v>
      </c>
      <c r="C22" s="48">
        <v>50</v>
      </c>
      <c r="D22" s="49" t="s">
        <v>170</v>
      </c>
      <c r="E22" s="50">
        <v>48</v>
      </c>
      <c r="F22" s="42"/>
    </row>
    <row r="23" spans="1:6" ht="14.25">
      <c r="A23" s="42"/>
      <c r="B23" s="48">
        <v>18703</v>
      </c>
      <c r="C23" s="48">
        <v>56</v>
      </c>
      <c r="D23" s="49" t="s">
        <v>171</v>
      </c>
      <c r="E23" s="50">
        <v>49</v>
      </c>
      <c r="F23" s="42"/>
    </row>
    <row r="24" spans="1:6" ht="14.25">
      <c r="A24" s="42"/>
      <c r="B24" s="48">
        <v>18704</v>
      </c>
      <c r="C24" s="48">
        <v>56</v>
      </c>
      <c r="D24" s="49" t="s">
        <v>172</v>
      </c>
      <c r="E24" s="50">
        <v>49</v>
      </c>
      <c r="F24" s="42"/>
    </row>
    <row r="25" spans="1:6" ht="14.25">
      <c r="A25" s="42"/>
      <c r="B25" s="48">
        <v>18705</v>
      </c>
      <c r="C25" s="48">
        <v>48</v>
      </c>
      <c r="D25" s="49" t="s">
        <v>173</v>
      </c>
      <c r="E25" s="50">
        <v>51</v>
      </c>
      <c r="F25" s="42"/>
    </row>
    <row r="26" spans="1:6" ht="14.25">
      <c r="A26" s="42"/>
      <c r="B26" s="48">
        <v>18706</v>
      </c>
      <c r="C26" s="48">
        <v>47</v>
      </c>
      <c r="D26" s="49">
        <v>18701</v>
      </c>
      <c r="E26" s="50">
        <v>51</v>
      </c>
      <c r="F26" s="42"/>
    </row>
    <row r="27" spans="1:6" ht="14.25">
      <c r="A27" s="42"/>
      <c r="B27" s="48">
        <v>18801</v>
      </c>
      <c r="C27" s="48">
        <v>35</v>
      </c>
      <c r="D27" s="49">
        <v>18702</v>
      </c>
      <c r="E27" s="50">
        <v>47</v>
      </c>
      <c r="F27" s="42"/>
    </row>
    <row r="28" spans="1:6" ht="14.25">
      <c r="A28" s="42"/>
      <c r="B28" s="48">
        <v>18802</v>
      </c>
      <c r="C28" s="48">
        <v>35</v>
      </c>
      <c r="D28" s="49">
        <v>18703</v>
      </c>
      <c r="E28" s="50">
        <v>50</v>
      </c>
      <c r="F28" s="42"/>
    </row>
    <row r="29" spans="1:6" ht="14.25">
      <c r="A29" s="42"/>
      <c r="B29" s="48"/>
      <c r="C29" s="48"/>
      <c r="D29" s="49">
        <v>18704</v>
      </c>
      <c r="E29" s="50">
        <v>52</v>
      </c>
      <c r="F29" s="42"/>
    </row>
    <row r="30" spans="1:6" ht="14.25">
      <c r="A30" s="42"/>
      <c r="B30" s="48"/>
      <c r="C30" s="48"/>
      <c r="D30" s="49">
        <v>18705</v>
      </c>
      <c r="E30" s="50">
        <v>49</v>
      </c>
      <c r="F30" s="42"/>
    </row>
    <row r="31" spans="1:6" ht="14.25">
      <c r="A31" s="42"/>
      <c r="B31" s="48"/>
      <c r="C31" s="48"/>
      <c r="D31" s="49">
        <v>18706</v>
      </c>
      <c r="E31" s="50">
        <v>48</v>
      </c>
      <c r="F31" s="42"/>
    </row>
    <row r="32" spans="1:6" ht="15.75">
      <c r="A32" s="42" t="s">
        <v>167</v>
      </c>
      <c r="B32" s="42"/>
      <c r="C32" s="42">
        <f>SUM(C16:C28)</f>
        <v>632</v>
      </c>
      <c r="D32" s="42"/>
      <c r="E32" s="42">
        <f>SUM(E16:E31)</f>
        <v>776</v>
      </c>
      <c r="F32" s="31">
        <f>(C32*8+E32*4)/12</f>
        <v>680</v>
      </c>
    </row>
    <row r="33" spans="1:6" ht="14.25">
      <c r="A33" s="46"/>
      <c r="B33" s="46"/>
      <c r="C33" s="46"/>
      <c r="D33" s="46"/>
      <c r="E33" s="46"/>
      <c r="F33" s="46"/>
    </row>
    <row r="34" spans="1:6" ht="14.25">
      <c r="A34" s="46"/>
      <c r="B34" s="46"/>
      <c r="C34" s="46"/>
      <c r="D34" s="46"/>
      <c r="E34" s="46"/>
      <c r="F34" s="46"/>
    </row>
    <row r="35" spans="1:6" ht="14.25">
      <c r="A35" s="47" t="s">
        <v>183</v>
      </c>
      <c r="B35" s="147">
        <f>F13*0.56+F32*0.8</f>
        <v>789.84</v>
      </c>
      <c r="C35" s="148"/>
      <c r="D35" s="148"/>
      <c r="E35" s="148"/>
      <c r="F35" s="149"/>
    </row>
  </sheetData>
  <mergeCells count="2">
    <mergeCell ref="A1:F1"/>
    <mergeCell ref="B35:F35"/>
  </mergeCells>
  <phoneticPr fontId="34" type="noConversion"/>
  <conditionalFormatting sqref="D3:D12">
    <cfRule type="cellIs" dxfId="1" priority="2" operator="equal">
      <formula>$I$18</formula>
    </cfRule>
  </conditionalFormatting>
  <conditionalFormatting sqref="D16:D31">
    <cfRule type="cellIs" dxfId="0" priority="1" operator="equal">
      <formula>$H$18</formula>
    </cfRule>
  </conditionalFormatting>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dimension ref="A1:F39"/>
  <sheetViews>
    <sheetView workbookViewId="0">
      <selection activeCell="F37" sqref="F37"/>
    </sheetView>
  </sheetViews>
  <sheetFormatPr defaultColWidth="9" defaultRowHeight="13.5"/>
  <cols>
    <col min="1" max="1" width="15" style="40" customWidth="1"/>
    <col min="2" max="2" width="13.25" style="40" customWidth="1"/>
    <col min="3" max="3" width="13.5" style="40" customWidth="1"/>
    <col min="4" max="4" width="10.375" style="40" customWidth="1"/>
    <col min="5" max="5" width="13.5" style="40" customWidth="1"/>
    <col min="6" max="6" width="12.125" style="40" customWidth="1"/>
    <col min="7" max="16384" width="9" style="40"/>
  </cols>
  <sheetData>
    <row r="1" spans="1:6" ht="25.5">
      <c r="A1" s="140" t="s">
        <v>158</v>
      </c>
      <c r="B1" s="140"/>
      <c r="C1" s="140"/>
      <c r="D1" s="140"/>
      <c r="E1" s="140"/>
      <c r="F1" s="140"/>
    </row>
    <row r="2" spans="1:6" ht="28.5">
      <c r="A2" s="41" t="s">
        <v>159</v>
      </c>
      <c r="B2" s="41" t="s">
        <v>160</v>
      </c>
      <c r="C2" s="41" t="s">
        <v>184</v>
      </c>
      <c r="D2" s="41" t="s">
        <v>160</v>
      </c>
      <c r="E2" s="41" t="s">
        <v>185</v>
      </c>
      <c r="F2" s="41" t="s">
        <v>163</v>
      </c>
    </row>
    <row r="3" spans="1:6" ht="14.25">
      <c r="A3" s="42" t="s">
        <v>164</v>
      </c>
      <c r="B3" s="43" t="s">
        <v>186</v>
      </c>
      <c r="C3" s="43">
        <v>33</v>
      </c>
      <c r="D3" s="44" t="s">
        <v>187</v>
      </c>
      <c r="E3" s="45">
        <v>42</v>
      </c>
      <c r="F3" s="42"/>
    </row>
    <row r="4" spans="1:6" ht="14.25">
      <c r="A4" s="42"/>
      <c r="B4" s="43" t="s">
        <v>188</v>
      </c>
      <c r="C4" s="43">
        <v>26</v>
      </c>
      <c r="D4" s="44" t="s">
        <v>189</v>
      </c>
      <c r="E4" s="45">
        <v>31</v>
      </c>
      <c r="F4" s="42"/>
    </row>
    <row r="5" spans="1:6" ht="14.25">
      <c r="A5" s="42"/>
      <c r="B5" s="43" t="s">
        <v>190</v>
      </c>
      <c r="C5" s="43">
        <v>55</v>
      </c>
      <c r="D5" s="44" t="s">
        <v>191</v>
      </c>
      <c r="E5" s="45">
        <v>25</v>
      </c>
      <c r="F5" s="42"/>
    </row>
    <row r="6" spans="1:6" ht="14.25">
      <c r="A6" s="42"/>
      <c r="B6" s="43" t="s">
        <v>192</v>
      </c>
      <c r="C6" s="43">
        <v>51</v>
      </c>
      <c r="D6" s="44" t="s">
        <v>193</v>
      </c>
      <c r="E6" s="45">
        <v>49</v>
      </c>
      <c r="F6" s="42"/>
    </row>
    <row r="7" spans="1:6" ht="14.25">
      <c r="A7" s="42"/>
      <c r="B7" s="43" t="s">
        <v>194</v>
      </c>
      <c r="C7" s="43">
        <v>55</v>
      </c>
      <c r="D7" s="44" t="s">
        <v>195</v>
      </c>
      <c r="E7" s="45">
        <v>48</v>
      </c>
      <c r="F7" s="42"/>
    </row>
    <row r="8" spans="1:6" ht="14.25">
      <c r="A8" s="42"/>
      <c r="B8" s="43">
        <v>18301</v>
      </c>
      <c r="C8" s="43">
        <v>39</v>
      </c>
      <c r="D8" s="44" t="s">
        <v>196</v>
      </c>
      <c r="E8" s="45">
        <v>53</v>
      </c>
      <c r="F8" s="42"/>
    </row>
    <row r="9" spans="1:6" ht="14.25">
      <c r="A9" s="42"/>
      <c r="B9" s="43">
        <v>18302</v>
      </c>
      <c r="C9" s="43">
        <v>37</v>
      </c>
      <c r="D9" s="44" t="s">
        <v>197</v>
      </c>
      <c r="E9" s="45">
        <v>41</v>
      </c>
      <c r="F9" s="42"/>
    </row>
    <row r="10" spans="1:6" ht="14.25">
      <c r="A10" s="42"/>
      <c r="B10" s="43">
        <v>18303</v>
      </c>
      <c r="C10" s="43">
        <v>41</v>
      </c>
      <c r="D10" s="44" t="s">
        <v>198</v>
      </c>
      <c r="E10" s="45">
        <v>38</v>
      </c>
      <c r="F10" s="42"/>
    </row>
    <row r="11" spans="1:6" ht="14.25">
      <c r="A11" s="42"/>
      <c r="B11" s="43">
        <v>18401</v>
      </c>
      <c r="C11" s="43">
        <v>51</v>
      </c>
      <c r="D11" s="44" t="s">
        <v>199</v>
      </c>
      <c r="E11" s="45">
        <v>51</v>
      </c>
      <c r="F11" s="42"/>
    </row>
    <row r="12" spans="1:6" ht="14.25">
      <c r="A12" s="42"/>
      <c r="B12" s="43">
        <v>18402</v>
      </c>
      <c r="C12" s="43">
        <v>49</v>
      </c>
      <c r="D12" s="44" t="s">
        <v>200</v>
      </c>
      <c r="E12" s="45">
        <v>51</v>
      </c>
      <c r="F12" s="42"/>
    </row>
    <row r="13" spans="1:6" ht="14.25">
      <c r="A13" s="42"/>
      <c r="B13" s="43">
        <v>18403</v>
      </c>
      <c r="C13" s="43">
        <v>52</v>
      </c>
      <c r="D13" s="44" t="s">
        <v>201</v>
      </c>
      <c r="E13" s="45">
        <v>53</v>
      </c>
      <c r="F13" s="42"/>
    </row>
    <row r="14" spans="1:6" ht="14.25">
      <c r="A14" s="42"/>
      <c r="B14" s="43"/>
      <c r="C14" s="43"/>
      <c r="D14" s="44" t="s">
        <v>202</v>
      </c>
      <c r="E14" s="45">
        <v>52</v>
      </c>
      <c r="F14" s="42"/>
    </row>
    <row r="15" spans="1:6" ht="14.25">
      <c r="A15" s="42"/>
      <c r="B15" s="43"/>
      <c r="C15" s="43"/>
      <c r="D15" s="44" t="s">
        <v>203</v>
      </c>
      <c r="E15" s="45">
        <v>49</v>
      </c>
      <c r="F15" s="42"/>
    </row>
    <row r="16" spans="1:6" ht="14.25">
      <c r="A16" s="42"/>
      <c r="B16" s="43"/>
      <c r="C16" s="43"/>
      <c r="D16" s="44" t="s">
        <v>204</v>
      </c>
      <c r="E16" s="45">
        <v>52</v>
      </c>
      <c r="F16" s="42"/>
    </row>
    <row r="17" spans="1:6" ht="15.75">
      <c r="A17" s="42" t="s">
        <v>167</v>
      </c>
      <c r="B17" s="42"/>
      <c r="C17" s="42">
        <f>SUM(C3:C13)</f>
        <v>489</v>
      </c>
      <c r="D17" s="42"/>
      <c r="E17" s="42">
        <f>SUM(E3:E16)</f>
        <v>635</v>
      </c>
      <c r="F17" s="31">
        <f>(C17*8+E17*4)/12</f>
        <v>537.66666666666663</v>
      </c>
    </row>
    <row r="18" spans="1:6" ht="14.25">
      <c r="A18" s="46"/>
      <c r="B18" s="46"/>
      <c r="C18" s="46"/>
      <c r="D18" s="46"/>
      <c r="E18" s="46"/>
      <c r="F18" s="46"/>
    </row>
    <row r="19" spans="1:6" ht="28.5">
      <c r="A19" s="41" t="s">
        <v>159</v>
      </c>
      <c r="B19" s="41" t="s">
        <v>160</v>
      </c>
      <c r="C19" s="41" t="s">
        <v>184</v>
      </c>
      <c r="D19" s="41" t="s">
        <v>160</v>
      </c>
      <c r="E19" s="41" t="s">
        <v>185</v>
      </c>
      <c r="F19" s="41" t="s">
        <v>163</v>
      </c>
    </row>
    <row r="20" spans="1:6" ht="14.25">
      <c r="A20" s="42" t="s">
        <v>168</v>
      </c>
      <c r="B20" s="43" t="s">
        <v>205</v>
      </c>
      <c r="C20" s="43">
        <v>44</v>
      </c>
      <c r="D20" s="44" t="s">
        <v>206</v>
      </c>
      <c r="E20" s="42">
        <v>49</v>
      </c>
      <c r="F20" s="42"/>
    </row>
    <row r="21" spans="1:6" ht="14.25">
      <c r="A21" s="42"/>
      <c r="B21" s="43" t="s">
        <v>207</v>
      </c>
      <c r="C21" s="43">
        <v>43</v>
      </c>
      <c r="D21" s="44" t="s">
        <v>208</v>
      </c>
      <c r="E21" s="42">
        <v>50</v>
      </c>
      <c r="F21" s="42"/>
    </row>
    <row r="22" spans="1:6" ht="14.25">
      <c r="A22" s="42"/>
      <c r="B22" s="43" t="s">
        <v>209</v>
      </c>
      <c r="C22" s="43">
        <v>47</v>
      </c>
      <c r="D22" s="44" t="s">
        <v>210</v>
      </c>
      <c r="E22" s="42">
        <v>51</v>
      </c>
      <c r="F22" s="42"/>
    </row>
    <row r="23" spans="1:6" ht="14.25">
      <c r="A23" s="42"/>
      <c r="B23" s="43" t="s">
        <v>211</v>
      </c>
      <c r="C23" s="43">
        <v>51</v>
      </c>
      <c r="D23" s="44" t="s">
        <v>212</v>
      </c>
      <c r="E23" s="42">
        <v>50</v>
      </c>
      <c r="F23" s="42"/>
    </row>
    <row r="24" spans="1:6" ht="14.25">
      <c r="A24" s="42"/>
      <c r="B24" s="43" t="s">
        <v>213</v>
      </c>
      <c r="C24" s="43">
        <v>51</v>
      </c>
      <c r="D24" s="44" t="s">
        <v>178</v>
      </c>
      <c r="E24" s="42">
        <v>44</v>
      </c>
      <c r="F24" s="42"/>
    </row>
    <row r="25" spans="1:6" ht="14.25">
      <c r="A25" s="42"/>
      <c r="B25" s="43" t="s">
        <v>214</v>
      </c>
      <c r="C25" s="43">
        <v>49</v>
      </c>
      <c r="D25" s="44" t="s">
        <v>179</v>
      </c>
      <c r="E25" s="42">
        <v>46</v>
      </c>
      <c r="F25" s="42"/>
    </row>
    <row r="26" spans="1:6" ht="14.25">
      <c r="A26" s="42"/>
      <c r="B26" s="43" t="s">
        <v>215</v>
      </c>
      <c r="C26" s="43">
        <v>48</v>
      </c>
      <c r="D26" s="44" t="s">
        <v>180</v>
      </c>
      <c r="E26" s="42">
        <v>47</v>
      </c>
      <c r="F26" s="42"/>
    </row>
    <row r="27" spans="1:6" ht="14.25">
      <c r="A27" s="42"/>
      <c r="B27" s="43" t="s">
        <v>216</v>
      </c>
      <c r="C27" s="43">
        <v>48</v>
      </c>
      <c r="D27" s="44" t="s">
        <v>181</v>
      </c>
      <c r="E27" s="42">
        <v>52</v>
      </c>
      <c r="F27" s="42"/>
    </row>
    <row r="28" spans="1:6" ht="14.25">
      <c r="A28" s="42"/>
      <c r="B28" s="43" t="s">
        <v>217</v>
      </c>
      <c r="C28" s="43">
        <v>50</v>
      </c>
      <c r="D28" s="44" t="s">
        <v>182</v>
      </c>
      <c r="E28" s="42">
        <v>51</v>
      </c>
      <c r="F28" s="42"/>
    </row>
    <row r="29" spans="1:6" ht="14.25">
      <c r="A29" s="42"/>
      <c r="B29" s="43" t="s">
        <v>218</v>
      </c>
      <c r="C29" s="43">
        <v>53</v>
      </c>
      <c r="D29" s="44" t="s">
        <v>169</v>
      </c>
      <c r="E29" s="42">
        <v>49</v>
      </c>
      <c r="F29" s="42"/>
    </row>
    <row r="30" spans="1:6" ht="14.25">
      <c r="A30" s="42"/>
      <c r="B30" s="43">
        <v>18701</v>
      </c>
      <c r="C30" s="43">
        <v>51</v>
      </c>
      <c r="D30" s="44" t="s">
        <v>170</v>
      </c>
      <c r="E30" s="42">
        <v>49</v>
      </c>
      <c r="F30" s="42"/>
    </row>
    <row r="31" spans="1:6" ht="14.25">
      <c r="A31" s="42"/>
      <c r="B31" s="43">
        <v>18702</v>
      </c>
      <c r="C31" s="43">
        <v>48</v>
      </c>
      <c r="D31" s="44" t="s">
        <v>171</v>
      </c>
      <c r="E31" s="42">
        <v>47</v>
      </c>
      <c r="F31" s="42"/>
    </row>
    <row r="32" spans="1:6" ht="14.25">
      <c r="A32" s="42"/>
      <c r="B32" s="43">
        <v>18703</v>
      </c>
      <c r="C32" s="43">
        <v>51</v>
      </c>
      <c r="D32" s="44" t="s">
        <v>172</v>
      </c>
      <c r="E32" s="42">
        <v>49</v>
      </c>
      <c r="F32" s="42"/>
    </row>
    <row r="33" spans="1:6" ht="14.25">
      <c r="A33" s="42"/>
      <c r="B33" s="43">
        <v>18704</v>
      </c>
      <c r="C33" s="43">
        <v>52</v>
      </c>
      <c r="D33" s="44" t="s">
        <v>173</v>
      </c>
      <c r="E33" s="42">
        <v>54</v>
      </c>
      <c r="F33" s="42"/>
    </row>
    <row r="34" spans="1:6" ht="14.25">
      <c r="A34" s="42"/>
      <c r="B34" s="43">
        <v>18705</v>
      </c>
      <c r="C34" s="43">
        <v>48</v>
      </c>
      <c r="D34" s="43"/>
      <c r="E34" s="42"/>
      <c r="F34" s="42"/>
    </row>
    <row r="35" spans="1:6" ht="14.25">
      <c r="A35" s="42"/>
      <c r="B35" s="43">
        <v>18706</v>
      </c>
      <c r="C35" s="43">
        <v>50</v>
      </c>
      <c r="D35" s="43"/>
      <c r="E35" s="42"/>
      <c r="F35" s="42"/>
    </row>
    <row r="36" spans="1:6" ht="15.75">
      <c r="A36" s="42" t="s">
        <v>167</v>
      </c>
      <c r="B36" s="42"/>
      <c r="C36" s="42">
        <f>SUM(C20:C35)</f>
        <v>784</v>
      </c>
      <c r="D36" s="42"/>
      <c r="E36" s="42">
        <f>SUM(E20:E35)</f>
        <v>688</v>
      </c>
      <c r="F36" s="31">
        <f>(C36*8+E36*4)/12</f>
        <v>752</v>
      </c>
    </row>
    <row r="37" spans="1:6" ht="14.25">
      <c r="A37" s="46"/>
      <c r="B37" s="46"/>
      <c r="C37" s="46"/>
      <c r="D37" s="46"/>
      <c r="E37" s="46"/>
      <c r="F37" s="46"/>
    </row>
    <row r="38" spans="1:6" ht="14.25">
      <c r="A38" s="46"/>
      <c r="B38" s="46"/>
      <c r="C38" s="46"/>
      <c r="D38" s="46"/>
      <c r="E38" s="46"/>
      <c r="F38" s="46"/>
    </row>
    <row r="39" spans="1:6" ht="14.25">
      <c r="A39" s="47" t="s">
        <v>183</v>
      </c>
      <c r="B39" s="147">
        <f>F17*0.56+F36*0.8</f>
        <v>902.69333333333338</v>
      </c>
      <c r="C39" s="148"/>
      <c r="D39" s="148"/>
      <c r="E39" s="148"/>
      <c r="F39" s="149"/>
    </row>
  </sheetData>
  <mergeCells count="2">
    <mergeCell ref="A1:F1"/>
    <mergeCell ref="B39:F39"/>
  </mergeCells>
  <phoneticPr fontId="34"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dimension ref="A1:G17"/>
  <sheetViews>
    <sheetView workbookViewId="0">
      <selection sqref="A1:G1"/>
    </sheetView>
  </sheetViews>
  <sheetFormatPr defaultColWidth="9" defaultRowHeight="13.5"/>
  <cols>
    <col min="1" max="1" width="28.125" customWidth="1"/>
    <col min="2" max="2" width="10.25" customWidth="1"/>
    <col min="3" max="3" width="11.125" customWidth="1"/>
    <col min="5" max="5" width="12.25" bestFit="1" customWidth="1"/>
  </cols>
  <sheetData>
    <row r="1" spans="1:7" ht="25.5">
      <c r="A1" s="140" t="s">
        <v>307</v>
      </c>
      <c r="B1" s="140"/>
      <c r="C1" s="140"/>
      <c r="D1" s="140"/>
      <c r="E1" s="140"/>
      <c r="F1" s="140"/>
      <c r="G1" s="140"/>
    </row>
    <row r="2" spans="1:7" ht="28.5">
      <c r="A2" s="25" t="s">
        <v>219</v>
      </c>
      <c r="B2" s="26" t="s">
        <v>220</v>
      </c>
      <c r="C2" s="26" t="s">
        <v>221</v>
      </c>
      <c r="D2" s="25" t="s">
        <v>222</v>
      </c>
      <c r="E2" s="25" t="s">
        <v>223</v>
      </c>
      <c r="F2" s="25" t="s">
        <v>224</v>
      </c>
      <c r="G2" s="25" t="s">
        <v>225</v>
      </c>
    </row>
    <row r="3" spans="1:7" ht="24" customHeight="1">
      <c r="A3" s="27" t="s">
        <v>226</v>
      </c>
      <c r="B3" s="25"/>
      <c r="C3" s="25"/>
      <c r="D3" s="25"/>
      <c r="E3" s="28">
        <v>61</v>
      </c>
      <c r="F3" s="28">
        <v>59</v>
      </c>
      <c r="G3" s="25"/>
    </row>
    <row r="4" spans="1:7" ht="24" customHeight="1">
      <c r="A4" s="29" t="s">
        <v>227</v>
      </c>
      <c r="B4" s="30"/>
      <c r="C4" s="30"/>
      <c r="D4" s="31"/>
      <c r="E4" s="32">
        <f>E6+E7</f>
        <v>52.345029239766085</v>
      </c>
      <c r="F4" s="32">
        <f t="shared" ref="F4:G4" si="0">F6+F7</f>
        <v>50</v>
      </c>
      <c r="G4" s="32">
        <f t="shared" si="0"/>
        <v>4</v>
      </c>
    </row>
    <row r="5" spans="1:7" ht="24" customHeight="1">
      <c r="A5" s="34" t="s">
        <v>32</v>
      </c>
      <c r="B5" s="30">
        <v>52</v>
      </c>
      <c r="C5" s="30">
        <v>60</v>
      </c>
      <c r="D5" s="31">
        <f>(B5*8+C5*4)/12</f>
        <v>54.666666666666664</v>
      </c>
      <c r="E5" s="31"/>
      <c r="F5" s="32"/>
      <c r="G5" s="33"/>
    </row>
    <row r="6" spans="1:7" ht="24" customHeight="1">
      <c r="A6" s="35" t="s">
        <v>228</v>
      </c>
      <c r="B6" s="30">
        <v>22</v>
      </c>
      <c r="C6" s="30">
        <v>26</v>
      </c>
      <c r="D6" s="31">
        <f t="shared" ref="D6:D12" si="1">(B6*8+C6*4)/12</f>
        <v>23.333333333333332</v>
      </c>
      <c r="E6" s="31">
        <f>357/19</f>
        <v>18.789473684210527</v>
      </c>
      <c r="F6" s="33">
        <v>19</v>
      </c>
      <c r="G6" s="33">
        <v>4</v>
      </c>
    </row>
    <row r="7" spans="1:7" ht="24" customHeight="1">
      <c r="A7" s="35" t="s">
        <v>229</v>
      </c>
      <c r="B7" s="30">
        <v>30</v>
      </c>
      <c r="C7" s="30">
        <v>34</v>
      </c>
      <c r="D7" s="31">
        <f t="shared" si="1"/>
        <v>31.333333333333332</v>
      </c>
      <c r="E7" s="31">
        <f>453/13.5</f>
        <v>33.555555555555557</v>
      </c>
      <c r="F7" s="33">
        <v>31</v>
      </c>
      <c r="G7" s="33">
        <v>0</v>
      </c>
    </row>
    <row r="8" spans="1:7" ht="24" customHeight="1">
      <c r="A8" s="35" t="s">
        <v>230</v>
      </c>
      <c r="B8" s="30"/>
      <c r="C8" s="30"/>
      <c r="D8" s="31">
        <f t="shared" si="1"/>
        <v>0</v>
      </c>
      <c r="E8" s="31"/>
      <c r="F8" s="33"/>
      <c r="G8" s="33"/>
    </row>
    <row r="9" spans="1:7" ht="24" customHeight="1">
      <c r="A9" s="36" t="s">
        <v>36</v>
      </c>
      <c r="B9" s="30"/>
      <c r="C9" s="30"/>
      <c r="D9" s="31">
        <f t="shared" si="1"/>
        <v>0</v>
      </c>
      <c r="E9" s="31"/>
      <c r="F9" s="33"/>
      <c r="G9" s="37"/>
    </row>
    <row r="10" spans="1:7" ht="24" customHeight="1">
      <c r="A10" s="34" t="s">
        <v>37</v>
      </c>
      <c r="B10" s="30">
        <v>4</v>
      </c>
      <c r="C10" s="30">
        <v>4</v>
      </c>
      <c r="D10" s="31">
        <f t="shared" si="1"/>
        <v>4</v>
      </c>
      <c r="E10" s="150">
        <v>8</v>
      </c>
      <c r="F10" s="151">
        <v>8</v>
      </c>
      <c r="G10" s="152"/>
    </row>
    <row r="11" spans="1:7" ht="24" customHeight="1">
      <c r="A11" s="34" t="s">
        <v>38</v>
      </c>
      <c r="B11" s="30">
        <v>6</v>
      </c>
      <c r="C11" s="30">
        <v>6</v>
      </c>
      <c r="D11" s="31">
        <f t="shared" si="1"/>
        <v>6</v>
      </c>
      <c r="E11" s="150"/>
      <c r="F11" s="151"/>
      <c r="G11" s="153"/>
    </row>
    <row r="12" spans="1:7" ht="24" customHeight="1">
      <c r="A12" s="34" t="s">
        <v>39</v>
      </c>
      <c r="B12" s="30">
        <v>22</v>
      </c>
      <c r="C12" s="30">
        <v>22</v>
      </c>
      <c r="D12" s="31">
        <f t="shared" si="1"/>
        <v>22</v>
      </c>
      <c r="E12" s="150"/>
      <c r="F12" s="151"/>
      <c r="G12" s="154"/>
    </row>
    <row r="13" spans="1:7" ht="24" customHeight="1">
      <c r="A13" s="38" t="s">
        <v>40</v>
      </c>
      <c r="B13" s="30"/>
      <c r="C13" s="30"/>
      <c r="D13" s="30"/>
      <c r="E13" s="39"/>
      <c r="F13" s="39"/>
      <c r="G13" s="39"/>
    </row>
    <row r="14" spans="1:7" ht="24" customHeight="1">
      <c r="A14" s="38" t="s">
        <v>41</v>
      </c>
      <c r="B14" s="30"/>
      <c r="C14" s="30"/>
      <c r="D14" s="30"/>
      <c r="E14" s="39"/>
      <c r="F14" s="39"/>
      <c r="G14" s="39"/>
    </row>
    <row r="15" spans="1:7" ht="24" customHeight="1">
      <c r="A15" s="38" t="s">
        <v>42</v>
      </c>
      <c r="B15" s="30"/>
      <c r="C15" s="30"/>
      <c r="D15" s="30"/>
      <c r="E15" s="39"/>
      <c r="F15" s="39"/>
      <c r="G15" s="39"/>
    </row>
    <row r="16" spans="1:7" ht="24" customHeight="1">
      <c r="A16" s="38" t="s">
        <v>43</v>
      </c>
      <c r="B16" s="30"/>
      <c r="C16" s="30"/>
      <c r="D16" s="30"/>
      <c r="E16" s="39"/>
      <c r="F16" s="39"/>
      <c r="G16" s="39"/>
    </row>
    <row r="17" spans="1:7" ht="24" customHeight="1">
      <c r="A17" s="38" t="s">
        <v>44</v>
      </c>
      <c r="B17" s="30"/>
      <c r="C17" s="30"/>
      <c r="D17" s="30"/>
      <c r="E17" s="39"/>
      <c r="F17" s="39"/>
      <c r="G17" s="39"/>
    </row>
  </sheetData>
  <mergeCells count="4">
    <mergeCell ref="A1:G1"/>
    <mergeCell ref="E10:E12"/>
    <mergeCell ref="F10:F12"/>
    <mergeCell ref="G10:G12"/>
  </mergeCells>
  <phoneticPr fontId="3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vt:i4>
      </vt:variant>
    </vt:vector>
  </HeadingPairs>
  <TitlesOfParts>
    <vt:vector size="15" baseType="lpstr">
      <vt:lpstr>封面</vt:lpstr>
      <vt:lpstr>基本情况表</vt:lpstr>
      <vt:lpstr>收入情况表</vt:lpstr>
      <vt:lpstr>教育成本归集表</vt:lpstr>
      <vt:lpstr>教育培养成本核定表</vt:lpstr>
      <vt:lpstr>学生人数核定表2019</vt:lpstr>
      <vt:lpstr>学生人数核定表2020</vt:lpstr>
      <vt:lpstr>学生人数核定表2021</vt:lpstr>
      <vt:lpstr>教职工人数核定表2019</vt:lpstr>
      <vt:lpstr>教职工人数核定表2020</vt:lpstr>
      <vt:lpstr>教职工人数核定表2021</vt:lpstr>
      <vt:lpstr>薪酬核定表</vt:lpstr>
      <vt:lpstr>固定资产折旧计算表</vt:lpstr>
      <vt:lpstr>承若书</vt:lpstr>
      <vt:lpstr>教育成本归集表!Print_Titles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2023-01-06T02:32:14Z</cp:lastPrinted>
  <dcterms:created xsi:type="dcterms:W3CDTF">2022-07-04T01:13:00Z</dcterms:created>
  <dcterms:modified xsi:type="dcterms:W3CDTF">2023-01-06T03:49:22Z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CD16F314371D4D4B840DCE32CD851286</vt:lpwstr>
  </property>
</Properties>
</file>