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4628" windowHeight="7896" firstSheet="2" activeTab="8"/>
  </bookViews>
  <sheets>
    <sheet name="封面" sheetId="1" r:id="rId1"/>
    <sheet name="基本情况表" sheetId="2" r:id="rId2"/>
    <sheet name="收入情况表" sheetId="3" r:id="rId3"/>
    <sheet name="教育成本归集表" sheetId="4" r:id="rId4"/>
    <sheet name="教育培养成本核定表" sheetId="5" r:id="rId5"/>
    <sheet name="学生人数核定表" sheetId="6" r:id="rId6"/>
    <sheet name="教职工人数核定表" sheetId="7" r:id="rId7"/>
    <sheet name="薪酬核定表" sheetId="8" r:id="rId8"/>
    <sheet name="固定资产折旧计算表" sheetId="9" r:id="rId9"/>
  </sheets>
  <definedNames>
    <definedName name="_xlnm.Print_Titles" localSheetId="3">教育成本归集表!$1:$3</definedName>
  </definedNames>
  <calcPr calcId="124519"/>
</workbook>
</file>

<file path=xl/calcChain.xml><?xml version="1.0" encoding="utf-8"?>
<calcChain xmlns="http://schemas.openxmlformats.org/spreadsheetml/2006/main">
  <c r="D27" i="3"/>
  <c r="H56" i="4" s="1"/>
  <c r="C27" i="3"/>
  <c r="E56" i="4" s="1"/>
  <c r="D26" i="3"/>
  <c r="C26"/>
  <c r="D25"/>
  <c r="C25"/>
  <c r="B27"/>
  <c r="B26"/>
  <c r="B25"/>
  <c r="D21" i="5"/>
  <c r="C21"/>
  <c r="B21"/>
  <c r="D18"/>
  <c r="D17"/>
  <c r="C15"/>
  <c r="B12"/>
  <c r="D12"/>
  <c r="C12"/>
  <c r="C11"/>
  <c r="D11"/>
  <c r="B11"/>
  <c r="D8"/>
  <c r="C8"/>
  <c r="B8"/>
  <c r="J43" i="4"/>
  <c r="G43"/>
  <c r="C18" i="5" s="1"/>
  <c r="D43" i="4"/>
  <c r="B18" i="5" s="1"/>
  <c r="G35" i="4"/>
  <c r="J36"/>
  <c r="G36"/>
  <c r="C17" i="5" s="1"/>
  <c r="D36" i="4"/>
  <c r="B17" i="5" s="1"/>
  <c r="J27" i="4"/>
  <c r="G27"/>
  <c r="J22"/>
  <c r="G22"/>
  <c r="G11" s="1"/>
  <c r="G54" s="1"/>
  <c r="D22"/>
  <c r="J26"/>
  <c r="G26"/>
  <c r="D26"/>
  <c r="D11" s="1"/>
  <c r="J4"/>
  <c r="D15" i="5" s="1"/>
  <c r="G4" i="4"/>
  <c r="D4"/>
  <c r="B15" i="5" s="1"/>
  <c r="E3" i="9"/>
  <c r="E9"/>
  <c r="B9"/>
  <c r="E21"/>
  <c r="B21"/>
  <c r="E28"/>
  <c r="B28"/>
  <c r="B30"/>
  <c r="E30" s="1"/>
  <c r="E29"/>
  <c r="E23"/>
  <c r="E22"/>
  <c r="E17"/>
  <c r="E15"/>
  <c r="E8"/>
  <c r="B15"/>
  <c r="E6"/>
  <c r="E5"/>
  <c r="B6"/>
  <c r="B5"/>
  <c r="E27" i="8"/>
  <c r="E26"/>
  <c r="E32" s="1"/>
  <c r="B26"/>
  <c r="E17"/>
  <c r="E15"/>
  <c r="E16"/>
  <c r="B27"/>
  <c r="B16"/>
  <c r="C26"/>
  <c r="C15"/>
  <c r="B31"/>
  <c r="F22"/>
  <c r="E22"/>
  <c r="F21"/>
  <c r="E21"/>
  <c r="F20"/>
  <c r="E20"/>
  <c r="C20"/>
  <c r="F11"/>
  <c r="F10"/>
  <c r="C9"/>
  <c r="F9"/>
  <c r="E11"/>
  <c r="E10"/>
  <c r="E9"/>
  <c r="E5"/>
  <c r="C4"/>
  <c r="B5"/>
  <c r="E41" i="7"/>
  <c r="E40"/>
  <c r="E24"/>
  <c r="E23"/>
  <c r="E7"/>
  <c r="E6"/>
  <c r="F21" i="6"/>
  <c r="E21"/>
  <c r="D21"/>
  <c r="F15"/>
  <c r="F14"/>
  <c r="F13"/>
  <c r="F6"/>
  <c r="F5"/>
  <c r="F4"/>
  <c r="D4"/>
  <c r="D13"/>
  <c r="D5"/>
  <c r="D14"/>
  <c r="D15"/>
  <c r="D6"/>
  <c r="B4" i="9"/>
  <c r="B28" i="8"/>
  <c r="E28" s="1"/>
  <c r="B17"/>
  <c r="B15"/>
  <c r="B9"/>
  <c r="H43" i="4"/>
  <c r="E43"/>
  <c r="H36"/>
  <c r="E36"/>
  <c r="B36"/>
  <c r="H11"/>
  <c r="F30"/>
  <c r="E11"/>
  <c r="C30"/>
  <c r="B11"/>
  <c r="H4"/>
  <c r="B4"/>
  <c r="E4"/>
  <c r="B56"/>
  <c r="B12" i="3"/>
  <c r="C12"/>
  <c r="D29" i="2"/>
  <c r="C29"/>
  <c r="B29"/>
  <c r="D9"/>
  <c r="C9"/>
  <c r="B9"/>
  <c r="D5"/>
  <c r="C5"/>
  <c r="B5"/>
  <c r="J11" i="4" l="1"/>
  <c r="D16" i="5" s="1"/>
  <c r="D14" s="1"/>
  <c r="D54" i="4"/>
  <c r="B16" i="5"/>
  <c r="B14" s="1"/>
  <c r="J54" i="4"/>
  <c r="C16" i="5"/>
  <c r="C14" s="1"/>
  <c r="E31" i="8"/>
  <c r="B3" i="9"/>
  <c r="E4"/>
  <c r="C31" i="8"/>
  <c r="E33"/>
  <c r="F31"/>
  <c r="F33"/>
  <c r="F32"/>
  <c r="H54" i="4"/>
  <c r="H57" s="1"/>
  <c r="B35" i="8"/>
  <c r="E54" i="4"/>
  <c r="E57" s="1"/>
  <c r="B24" i="8"/>
  <c r="B54" i="4"/>
  <c r="B57" s="1"/>
  <c r="B13" i="8"/>
  <c r="D13" i="3"/>
  <c r="D12" s="1"/>
  <c r="D23" i="5" l="1"/>
  <c r="D22"/>
  <c r="C23"/>
  <c r="C22"/>
  <c r="B23"/>
  <c r="B25" s="1"/>
  <c r="B22"/>
  <c r="B27" l="1"/>
  <c r="D24"/>
  <c r="D25"/>
  <c r="C25"/>
  <c r="C24"/>
  <c r="B24"/>
  <c r="B26" l="1"/>
</calcChain>
</file>

<file path=xl/comments1.xml><?xml version="1.0" encoding="utf-8"?>
<comments xmlns="http://schemas.openxmlformats.org/spreadsheetml/2006/main">
  <authors>
    <author>Administrator</author>
  </authors>
  <commentList>
    <comment ref="A2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小学、初中比例
1*0.7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B12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228000*2+198000*1=654000</t>
        </r>
      </text>
    </comment>
  </commentList>
</comments>
</file>

<file path=xl/sharedStrings.xml><?xml version="1.0" encoding="utf-8"?>
<sst xmlns="http://schemas.openxmlformats.org/spreadsheetml/2006/main" count="356" uniqueCount="269">
  <si>
    <t>民办中小学教育定价成本监审表</t>
  </si>
  <si>
    <t>（2019-2021年度）</t>
  </si>
  <si>
    <r>
      <rPr>
        <sz val="16"/>
        <rFont val="宋体"/>
        <family val="3"/>
        <charset val="134"/>
      </rPr>
      <t>学校名称</t>
    </r>
    <r>
      <rPr>
        <sz val="16"/>
        <rFont val="Times New Roman"/>
        <family val="1"/>
      </rPr>
      <t xml:space="preserve">  </t>
    </r>
    <r>
      <rPr>
        <sz val="16"/>
        <rFont val="宋体"/>
        <family val="3"/>
        <charset val="134"/>
      </rPr>
      <t>（公章）</t>
    </r>
  </si>
  <si>
    <r>
      <rPr>
        <sz val="16"/>
        <rFont val="宋体"/>
        <family val="3"/>
        <charset val="134"/>
      </rPr>
      <t>法人代表</t>
    </r>
    <r>
      <rPr>
        <sz val="16"/>
        <rFont val="Times New Roman"/>
        <family val="1"/>
      </rPr>
      <t xml:space="preserve">  </t>
    </r>
  </si>
  <si>
    <r>
      <rPr>
        <sz val="16"/>
        <rFont val="宋体"/>
        <family val="3"/>
        <charset val="134"/>
      </rPr>
      <t>财务负责人</t>
    </r>
  </si>
  <si>
    <r>
      <rPr>
        <sz val="16"/>
        <rFont val="宋体"/>
        <family val="3"/>
        <charset val="134"/>
      </rPr>
      <t>填</t>
    </r>
    <r>
      <rPr>
        <sz val="16"/>
        <rFont val="Times New Roman"/>
        <family val="1"/>
      </rPr>
      <t xml:space="preserve"> </t>
    </r>
    <r>
      <rPr>
        <sz val="16"/>
        <rFont val="宋体"/>
        <family val="3"/>
        <charset val="134"/>
      </rPr>
      <t>表</t>
    </r>
    <r>
      <rPr>
        <sz val="16"/>
        <rFont val="Times New Roman"/>
        <family val="1"/>
      </rPr>
      <t xml:space="preserve"> </t>
    </r>
    <r>
      <rPr>
        <sz val="16"/>
        <rFont val="宋体"/>
        <family val="3"/>
        <charset val="134"/>
      </rPr>
      <t>人</t>
    </r>
    <r>
      <rPr>
        <sz val="16"/>
        <rFont val="Times New Roman"/>
        <family val="1"/>
      </rPr>
      <t xml:space="preserve">  </t>
    </r>
  </si>
  <si>
    <r>
      <rPr>
        <sz val="16"/>
        <rFont val="宋体"/>
        <family val="3"/>
        <charset val="134"/>
      </rPr>
      <t>学校地址</t>
    </r>
  </si>
  <si>
    <r>
      <rPr>
        <sz val="16"/>
        <rFont val="宋体"/>
        <family val="3"/>
        <charset val="134"/>
      </rPr>
      <t>邮政编码</t>
    </r>
  </si>
  <si>
    <r>
      <rPr>
        <sz val="16"/>
        <rFont val="宋体"/>
        <family val="3"/>
        <charset val="134"/>
      </rPr>
      <t>电</t>
    </r>
    <r>
      <rPr>
        <sz val="16"/>
        <rFont val="Times New Roman"/>
        <family val="1"/>
      </rPr>
      <t xml:space="preserve">    </t>
    </r>
    <r>
      <rPr>
        <sz val="16"/>
        <rFont val="宋体"/>
        <family val="3"/>
        <charset val="134"/>
      </rPr>
      <t>话</t>
    </r>
  </si>
  <si>
    <r>
      <rPr>
        <sz val="16"/>
        <rFont val="宋体"/>
        <family val="3"/>
        <charset val="134"/>
      </rPr>
      <t>日</t>
    </r>
    <r>
      <rPr>
        <sz val="16"/>
        <rFont val="Times New Roman"/>
        <family val="1"/>
      </rPr>
      <t xml:space="preserve">    </t>
    </r>
    <r>
      <rPr>
        <sz val="16"/>
        <rFont val="宋体"/>
        <family val="3"/>
        <charset val="134"/>
      </rPr>
      <t>期</t>
    </r>
  </si>
  <si>
    <r>
      <rPr>
        <sz val="16"/>
        <rFont val="黑体"/>
        <family val="3"/>
        <charset val="134"/>
      </rPr>
      <t>表</t>
    </r>
    <r>
      <rPr>
        <sz val="16"/>
        <rFont val="Times New Roman"/>
        <family val="1"/>
      </rPr>
      <t>1</t>
    </r>
  </si>
  <si>
    <t>学校类别：</t>
  </si>
  <si>
    <r>
      <rPr>
        <b/>
        <sz val="12"/>
        <color indexed="8"/>
        <rFont val="宋体"/>
        <family val="3"/>
        <charset val="134"/>
      </rPr>
      <t>项　　目</t>
    </r>
  </si>
  <si>
    <r>
      <rPr>
        <b/>
        <sz val="12"/>
        <color indexed="8"/>
        <rFont val="Times New Roman"/>
        <family val="1"/>
      </rPr>
      <t>2019</t>
    </r>
    <r>
      <rPr>
        <b/>
        <sz val="12"/>
        <color indexed="8"/>
        <rFont val="宋体"/>
        <family val="3"/>
        <charset val="134"/>
      </rPr>
      <t>年</t>
    </r>
  </si>
  <si>
    <r>
      <rPr>
        <b/>
        <sz val="12"/>
        <rFont val="Times New Roman"/>
        <family val="1"/>
      </rPr>
      <t>2020</t>
    </r>
    <r>
      <rPr>
        <b/>
        <sz val="12"/>
        <rFont val="宋体"/>
        <family val="3"/>
        <charset val="134"/>
      </rPr>
      <t>年</t>
    </r>
  </si>
  <si>
    <r>
      <rPr>
        <b/>
        <sz val="12"/>
        <rFont val="Times New Roman"/>
        <family val="1"/>
      </rPr>
      <t>2021</t>
    </r>
    <r>
      <rPr>
        <b/>
        <sz val="12"/>
        <rFont val="宋体"/>
        <family val="3"/>
        <charset val="134"/>
      </rPr>
      <t>年</t>
    </r>
  </si>
  <si>
    <r>
      <rPr>
        <b/>
        <sz val="12"/>
        <rFont val="宋体"/>
        <family val="3"/>
        <charset val="134"/>
      </rPr>
      <t>备注</t>
    </r>
  </si>
  <si>
    <r>
      <rPr>
        <b/>
        <sz val="12"/>
        <color indexed="8"/>
        <rFont val="宋体"/>
        <family val="3"/>
        <charset val="134"/>
      </rPr>
      <t>一、班级（个）</t>
    </r>
  </si>
  <si>
    <r>
      <rPr>
        <sz val="12"/>
        <rFont val="宋体"/>
        <family val="3"/>
        <charset val="134"/>
      </rPr>
      <t>数据来源于学生人数统计表（底稿）</t>
    </r>
  </si>
  <si>
    <r>
      <rPr>
        <sz val="12"/>
        <color indexed="8"/>
        <rFont val="宋体"/>
        <family val="3"/>
        <charset val="134"/>
      </rPr>
      <t>　　小学部</t>
    </r>
  </si>
  <si>
    <r>
      <rPr>
        <sz val="12"/>
        <color indexed="8"/>
        <rFont val="宋体"/>
        <family val="3"/>
        <charset val="134"/>
      </rPr>
      <t>　　初中部</t>
    </r>
  </si>
  <si>
    <r>
      <rPr>
        <sz val="12"/>
        <color rgb="FF000000"/>
        <rFont val="Times New Roman"/>
        <family val="1"/>
      </rPr>
      <t xml:space="preserve">       </t>
    </r>
    <r>
      <rPr>
        <sz val="12"/>
        <color indexed="8"/>
        <rFont val="宋体"/>
        <family val="3"/>
        <charset val="134"/>
      </rPr>
      <t>高中部</t>
    </r>
  </si>
  <si>
    <r>
      <rPr>
        <b/>
        <sz val="12"/>
        <color indexed="8"/>
        <rFont val="宋体"/>
        <family val="3"/>
        <charset val="134"/>
      </rPr>
      <t>二、学生总数（人）</t>
    </r>
  </si>
  <si>
    <r>
      <rPr>
        <sz val="12"/>
        <color rgb="FF000000"/>
        <rFont val="Times New Roman"/>
        <family val="1"/>
      </rPr>
      <t xml:space="preserve">        </t>
    </r>
    <r>
      <rPr>
        <sz val="12"/>
        <color indexed="8"/>
        <rFont val="宋体"/>
        <family val="3"/>
        <charset val="134"/>
      </rPr>
      <t>高中部</t>
    </r>
  </si>
  <si>
    <r>
      <rPr>
        <b/>
        <sz val="12"/>
        <rFont val="宋体"/>
        <family val="3"/>
        <charset val="134"/>
      </rPr>
      <t>三、标准学生总人数（人）</t>
    </r>
  </si>
  <si>
    <r>
      <rPr>
        <b/>
        <sz val="12"/>
        <color indexed="8"/>
        <rFont val="宋体"/>
        <family val="3"/>
        <charset val="134"/>
      </rPr>
      <t>四、教职工人数</t>
    </r>
  </si>
  <si>
    <r>
      <rPr>
        <sz val="12"/>
        <rFont val="宋体"/>
        <family val="3"/>
        <charset val="134"/>
      </rPr>
      <t>数据来源于教职工人数统计表（底稿）</t>
    </r>
  </si>
  <si>
    <r>
      <rPr>
        <sz val="12"/>
        <rFont val="宋体"/>
        <family val="3"/>
        <charset val="134"/>
      </rPr>
      <t>（一）在职教职工人数</t>
    </r>
  </si>
  <si>
    <r>
      <rPr>
        <sz val="12"/>
        <rFont val="Times New Roman"/>
        <family val="1"/>
      </rPr>
      <t>1</t>
    </r>
    <r>
      <rPr>
        <sz val="12"/>
        <rFont val="宋体"/>
        <family val="3"/>
        <charset val="134"/>
      </rPr>
      <t>、教学人员</t>
    </r>
  </si>
  <si>
    <r>
      <rPr>
        <sz val="12"/>
        <color rgb="FF000000"/>
        <rFont val="Times New Roman"/>
        <family val="1"/>
      </rPr>
      <t xml:space="preserve">              </t>
    </r>
    <r>
      <rPr>
        <sz val="12"/>
        <color indexed="8"/>
        <rFont val="宋体"/>
        <family val="3"/>
        <charset val="134"/>
      </rPr>
      <t>小学部</t>
    </r>
  </si>
  <si>
    <r>
      <rPr>
        <sz val="12"/>
        <color rgb="FF000000"/>
        <rFont val="Times New Roman"/>
        <family val="1"/>
      </rPr>
      <t xml:space="preserve">             </t>
    </r>
    <r>
      <rPr>
        <sz val="12"/>
        <color indexed="8"/>
        <rFont val="宋体"/>
        <family val="3"/>
        <charset val="134"/>
      </rPr>
      <t>初中部</t>
    </r>
  </si>
  <si>
    <r>
      <rPr>
        <sz val="12"/>
        <color rgb="FF000000"/>
        <rFont val="Times New Roman"/>
        <family val="1"/>
      </rPr>
      <t xml:space="preserve">             </t>
    </r>
    <r>
      <rPr>
        <sz val="12"/>
        <color indexed="8"/>
        <rFont val="宋体"/>
        <family val="3"/>
        <charset val="134"/>
      </rPr>
      <t>高中部</t>
    </r>
  </si>
  <si>
    <t xml:space="preserve">    其中：外籍老师人数</t>
  </si>
  <si>
    <r>
      <rPr>
        <sz val="12"/>
        <rFont val="Times New Roman"/>
        <family val="1"/>
      </rPr>
      <t>2</t>
    </r>
    <r>
      <rPr>
        <sz val="12"/>
        <rFont val="宋体"/>
        <family val="3"/>
        <charset val="134"/>
      </rPr>
      <t>、教学辅助人员</t>
    </r>
  </si>
  <si>
    <r>
      <rPr>
        <sz val="12"/>
        <rFont val="Times New Roman"/>
        <family val="1"/>
      </rPr>
      <t>3</t>
    </r>
    <r>
      <rPr>
        <sz val="12"/>
        <rFont val="宋体"/>
        <family val="3"/>
        <charset val="134"/>
      </rPr>
      <t>、行政管理人员</t>
    </r>
  </si>
  <si>
    <r>
      <rPr>
        <sz val="12"/>
        <rFont val="Times New Roman"/>
        <family val="1"/>
      </rPr>
      <t>4</t>
    </r>
    <r>
      <rPr>
        <sz val="12"/>
        <rFont val="宋体"/>
        <family val="3"/>
        <charset val="134"/>
      </rPr>
      <t>、后勤工作人员</t>
    </r>
  </si>
  <si>
    <r>
      <rPr>
        <sz val="12"/>
        <rFont val="宋体"/>
        <family val="3"/>
        <charset val="134"/>
      </rPr>
      <t>（二）其他人员</t>
    </r>
  </si>
  <si>
    <r>
      <rPr>
        <sz val="12"/>
        <rFont val="Times New Roman"/>
        <family val="1"/>
      </rPr>
      <t xml:space="preserve">    1</t>
    </r>
    <r>
      <rPr>
        <sz val="12"/>
        <rFont val="宋体"/>
        <family val="3"/>
        <charset val="134"/>
      </rPr>
      <t>、短期聘用人员</t>
    </r>
  </si>
  <si>
    <r>
      <rPr>
        <sz val="12"/>
        <rFont val="Times New Roman"/>
        <family val="1"/>
      </rPr>
      <t xml:space="preserve">    2</t>
    </r>
    <r>
      <rPr>
        <sz val="12"/>
        <rFont val="宋体"/>
        <family val="3"/>
        <charset val="134"/>
      </rPr>
      <t>、离退休人员</t>
    </r>
  </si>
  <si>
    <r>
      <rPr>
        <sz val="12"/>
        <rFont val="Times New Roman"/>
        <family val="1"/>
      </rPr>
      <t xml:space="preserve">    3</t>
    </r>
    <r>
      <rPr>
        <sz val="12"/>
        <rFont val="宋体"/>
        <family val="3"/>
        <charset val="134"/>
      </rPr>
      <t>、劳务派遣人员</t>
    </r>
  </si>
  <si>
    <r>
      <rPr>
        <sz val="12"/>
        <rFont val="Times New Roman"/>
        <family val="1"/>
      </rPr>
      <t xml:space="preserve">    4</t>
    </r>
    <r>
      <rPr>
        <sz val="12"/>
        <rFont val="宋体"/>
        <family val="3"/>
        <charset val="134"/>
      </rPr>
      <t>、其他临时人员</t>
    </r>
  </si>
  <si>
    <r>
      <rPr>
        <b/>
        <sz val="12"/>
        <rFont val="宋体"/>
        <family val="3"/>
        <charset val="134"/>
      </rPr>
      <t>五、固定资产年末总值（元）</t>
    </r>
  </si>
  <si>
    <r>
      <rPr>
        <sz val="12"/>
        <rFont val="Times New Roman"/>
        <family val="1"/>
      </rPr>
      <t xml:space="preserve">  1.</t>
    </r>
    <r>
      <rPr>
        <sz val="12"/>
        <rFont val="宋体"/>
        <family val="3"/>
        <charset val="134"/>
      </rPr>
      <t>房屋及构筑物</t>
    </r>
  </si>
  <si>
    <r>
      <rPr>
        <sz val="12"/>
        <rFont val="Times New Roman"/>
        <family val="1"/>
      </rPr>
      <t xml:space="preserve">  2.</t>
    </r>
    <r>
      <rPr>
        <sz val="12"/>
        <rFont val="宋体"/>
        <family val="3"/>
        <charset val="134"/>
      </rPr>
      <t>通用设备</t>
    </r>
  </si>
  <si>
    <r>
      <rPr>
        <sz val="12"/>
        <rFont val="Times New Roman"/>
        <family val="1"/>
      </rPr>
      <t xml:space="preserve">  3.</t>
    </r>
    <r>
      <rPr>
        <sz val="12"/>
        <rFont val="宋体"/>
        <family val="3"/>
        <charset val="134"/>
      </rPr>
      <t>专用设备</t>
    </r>
  </si>
  <si>
    <r>
      <rPr>
        <sz val="12"/>
        <rFont val="Times New Roman"/>
        <family val="1"/>
      </rPr>
      <t xml:space="preserve">  4.</t>
    </r>
    <r>
      <rPr>
        <sz val="12"/>
        <rFont val="宋体"/>
        <family val="3"/>
        <charset val="134"/>
      </rPr>
      <t>家具、用具及装具</t>
    </r>
  </si>
  <si>
    <r>
      <rPr>
        <sz val="12"/>
        <color rgb="FF000000"/>
        <rFont val="Times New Roman"/>
        <family val="1"/>
      </rPr>
      <t xml:space="preserve">      5.</t>
    </r>
    <r>
      <rPr>
        <sz val="12"/>
        <color indexed="8"/>
        <rFont val="宋体"/>
        <family val="3"/>
        <charset val="134"/>
      </rPr>
      <t>其他固定资产</t>
    </r>
  </si>
  <si>
    <r>
      <rPr>
        <sz val="16"/>
        <rFont val="黑体"/>
        <family val="3"/>
        <charset val="134"/>
      </rPr>
      <t>表</t>
    </r>
    <r>
      <rPr>
        <sz val="16"/>
        <rFont val="Times New Roman"/>
        <family val="1"/>
      </rPr>
      <t>2</t>
    </r>
  </si>
  <si>
    <t xml:space="preserve">                               </t>
  </si>
  <si>
    <t>项      目</t>
  </si>
  <si>
    <t>2019年</t>
  </si>
  <si>
    <t>2020年</t>
  </si>
  <si>
    <t>2021年</t>
  </si>
  <si>
    <t>一、财政补助收入（元）</t>
  </si>
  <si>
    <t>（一）教育经费拨款</t>
  </si>
  <si>
    <t>其中：离退休人员拨款</t>
  </si>
  <si>
    <t>（二）科研经费拨款</t>
  </si>
  <si>
    <t>（三）其他</t>
  </si>
  <si>
    <t>二、上级补助收入（元）</t>
  </si>
  <si>
    <t>三、事业收入（元）</t>
  </si>
  <si>
    <t>（一）教育事业收入</t>
  </si>
  <si>
    <t>1、学费收入</t>
  </si>
  <si>
    <t>(1)小学生</t>
  </si>
  <si>
    <t>(2)初中生</t>
  </si>
  <si>
    <t>(3)高中生</t>
  </si>
  <si>
    <t>(4)其他</t>
  </si>
  <si>
    <t>2、住宿费收入</t>
  </si>
  <si>
    <t>3、服务费收入</t>
  </si>
  <si>
    <t>4、其他</t>
  </si>
  <si>
    <t>（二）科研事业收入</t>
  </si>
  <si>
    <t>四、经营收入（元）</t>
  </si>
  <si>
    <t>五、附属单位缴款（元）</t>
  </si>
  <si>
    <t>六、其他收入（元）</t>
  </si>
  <si>
    <t>合计</t>
  </si>
  <si>
    <t>亏损</t>
  </si>
  <si>
    <r>
      <rPr>
        <sz val="16"/>
        <rFont val="黑体"/>
        <family val="3"/>
        <charset val="134"/>
      </rPr>
      <t>表</t>
    </r>
    <r>
      <rPr>
        <sz val="16"/>
        <rFont val="Times New Roman"/>
        <family val="1"/>
      </rPr>
      <t>3</t>
    </r>
  </si>
  <si>
    <t>单位：元</t>
  </si>
  <si>
    <r>
      <rPr>
        <b/>
        <sz val="12"/>
        <rFont val="Times New Roman"/>
        <family val="1"/>
      </rPr>
      <t>2019</t>
    </r>
    <r>
      <rPr>
        <b/>
        <sz val="12"/>
        <rFont val="宋体"/>
        <family val="3"/>
        <charset val="134"/>
      </rPr>
      <t>年核定数</t>
    </r>
  </si>
  <si>
    <r>
      <rPr>
        <b/>
        <sz val="12"/>
        <rFont val="Times New Roman"/>
        <family val="1"/>
      </rPr>
      <t>2020</t>
    </r>
    <r>
      <rPr>
        <b/>
        <sz val="12"/>
        <rFont val="宋体"/>
        <family val="3"/>
        <charset val="134"/>
      </rPr>
      <t>年核定数</t>
    </r>
  </si>
  <si>
    <r>
      <rPr>
        <b/>
        <sz val="12"/>
        <rFont val="Times New Roman"/>
        <family val="1"/>
      </rPr>
      <t>2021</t>
    </r>
    <r>
      <rPr>
        <b/>
        <sz val="12"/>
        <rFont val="宋体"/>
        <family val="3"/>
        <charset val="134"/>
      </rPr>
      <t>年核定数</t>
    </r>
  </si>
  <si>
    <t>一、工资福利支出</t>
  </si>
  <si>
    <t>二、商品和服务支出</t>
  </si>
  <si>
    <t>三、对个人和家庭的补助</t>
  </si>
  <si>
    <t>四、固定资产折旧（元）</t>
  </si>
  <si>
    <t>五、无形资产摊销</t>
  </si>
  <si>
    <t>六、财务费用</t>
  </si>
  <si>
    <t>七、学校总支出</t>
  </si>
  <si>
    <t>收入</t>
  </si>
  <si>
    <r>
      <rPr>
        <sz val="16"/>
        <rFont val="黑体"/>
        <family val="3"/>
        <charset val="134"/>
      </rPr>
      <t>表</t>
    </r>
    <r>
      <rPr>
        <sz val="16"/>
        <rFont val="Times New Roman"/>
        <family val="1"/>
      </rPr>
      <t>4</t>
    </r>
  </si>
  <si>
    <t>项目　</t>
  </si>
  <si>
    <r>
      <rPr>
        <b/>
        <sz val="12"/>
        <rFont val="Times New Roman"/>
        <family val="1"/>
      </rPr>
      <t>2019</t>
    </r>
    <r>
      <rPr>
        <b/>
        <sz val="12"/>
        <rFont val="宋体"/>
        <family val="3"/>
        <charset val="134"/>
      </rPr>
      <t>年</t>
    </r>
  </si>
  <si>
    <r>
      <rPr>
        <b/>
        <sz val="12"/>
        <rFont val="宋体"/>
        <family val="3"/>
        <charset val="134"/>
      </rPr>
      <t>一、学校基本情况</t>
    </r>
    <r>
      <rPr>
        <b/>
        <sz val="12"/>
        <rFont val="Times New Roman"/>
        <family val="1"/>
      </rPr>
      <t xml:space="preserve"> </t>
    </r>
  </si>
  <si>
    <r>
      <rPr>
        <sz val="12"/>
        <rFont val="Times New Roman"/>
        <family val="1"/>
      </rPr>
      <t xml:space="preserve">    (</t>
    </r>
    <r>
      <rPr>
        <sz val="12"/>
        <rFont val="宋体"/>
        <family val="3"/>
        <charset val="134"/>
      </rPr>
      <t>一</t>
    </r>
    <r>
      <rPr>
        <sz val="12"/>
        <rFont val="Times New Roman"/>
        <family val="1"/>
      </rPr>
      <t xml:space="preserve">) </t>
    </r>
    <r>
      <rPr>
        <sz val="12"/>
        <rFont val="宋体"/>
        <family val="3"/>
        <charset val="134"/>
      </rPr>
      <t>标准学生人数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人</t>
    </r>
    <r>
      <rPr>
        <sz val="12"/>
        <rFont val="Times New Roman"/>
        <family val="1"/>
      </rPr>
      <t xml:space="preserve">)  </t>
    </r>
  </si>
  <si>
    <r>
      <rPr>
        <sz val="12"/>
        <rFont val="Times New Roman"/>
        <family val="1"/>
      </rPr>
      <t xml:space="preserve">    (</t>
    </r>
    <r>
      <rPr>
        <sz val="12"/>
        <rFont val="宋体"/>
        <family val="3"/>
        <charset val="134"/>
      </rPr>
      <t>二</t>
    </r>
    <r>
      <rPr>
        <sz val="12"/>
        <rFont val="Times New Roman"/>
        <family val="1"/>
      </rPr>
      <t>)</t>
    </r>
    <r>
      <rPr>
        <sz val="12"/>
        <rFont val="宋体"/>
        <family val="3"/>
        <charset val="134"/>
      </rPr>
      <t>教职工总数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人</t>
    </r>
    <r>
      <rPr>
        <sz val="12"/>
        <rFont val="Times New Roman"/>
        <family val="1"/>
      </rPr>
      <t xml:space="preserve">) </t>
    </r>
    <r>
      <rPr>
        <sz val="12"/>
        <rFont val="宋体"/>
        <family val="3"/>
        <charset val="134"/>
      </rPr>
      <t>　　</t>
    </r>
    <r>
      <rPr>
        <sz val="12"/>
        <rFont val="Times New Roman"/>
        <family val="1"/>
      </rPr>
      <t xml:space="preserve"> </t>
    </r>
  </si>
  <si>
    <t>二、行政人员比例</t>
  </si>
  <si>
    <r>
      <rPr>
        <sz val="12"/>
        <rFont val="宋体"/>
        <family val="3"/>
        <charset val="134"/>
      </rPr>
      <t>行政管理人员占在职教职工总数的比重</t>
    </r>
    <r>
      <rPr>
        <sz val="12"/>
        <rFont val="Times New Roman"/>
        <family val="1"/>
      </rPr>
      <t xml:space="preserve"> (%)</t>
    </r>
  </si>
  <si>
    <t>三、师生比</t>
  </si>
  <si>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　　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一</t>
    </r>
    <r>
      <rPr>
        <sz val="12"/>
        <rFont val="Times New Roman"/>
        <family val="1"/>
      </rPr>
      <t>)</t>
    </r>
    <r>
      <rPr>
        <sz val="12"/>
        <rFont val="宋体"/>
        <family val="3"/>
        <charset val="134"/>
      </rPr>
      <t>小学师生比</t>
    </r>
  </si>
  <si>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　　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二</t>
    </r>
    <r>
      <rPr>
        <sz val="12"/>
        <rFont val="Times New Roman"/>
        <family val="1"/>
      </rPr>
      <t>)</t>
    </r>
    <r>
      <rPr>
        <sz val="12"/>
        <rFont val="宋体"/>
        <family val="3"/>
        <charset val="134"/>
      </rPr>
      <t>初中师生比</t>
    </r>
  </si>
  <si>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　　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三</t>
    </r>
    <r>
      <rPr>
        <sz val="12"/>
        <rFont val="Times New Roman"/>
        <family val="1"/>
      </rPr>
      <t>)</t>
    </r>
    <r>
      <rPr>
        <sz val="12"/>
        <rFont val="宋体"/>
        <family val="3"/>
        <charset val="134"/>
      </rPr>
      <t>高中师生比</t>
    </r>
  </si>
  <si>
    <r>
      <rPr>
        <b/>
        <sz val="12"/>
        <rFont val="宋体"/>
        <family val="3"/>
        <charset val="134"/>
      </rPr>
      <t>四、教育培养总成本</t>
    </r>
    <r>
      <rPr>
        <b/>
        <sz val="12"/>
        <rFont val="Times New Roman"/>
        <family val="1"/>
      </rPr>
      <t>(</t>
    </r>
    <r>
      <rPr>
        <b/>
        <sz val="12"/>
        <rFont val="宋体"/>
        <family val="3"/>
        <charset val="134"/>
      </rPr>
      <t>元</t>
    </r>
    <r>
      <rPr>
        <b/>
        <sz val="12"/>
        <rFont val="Times New Roman"/>
        <family val="1"/>
      </rPr>
      <t xml:space="preserve">)  </t>
    </r>
  </si>
  <si>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　　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一</t>
    </r>
    <r>
      <rPr>
        <sz val="12"/>
        <rFont val="Times New Roman"/>
        <family val="1"/>
      </rPr>
      <t>)</t>
    </r>
    <r>
      <rPr>
        <sz val="12"/>
        <rFont val="宋体"/>
        <family val="3"/>
        <charset val="134"/>
      </rPr>
      <t>工资福利支出　　　</t>
    </r>
    <r>
      <rPr>
        <sz val="12"/>
        <rFont val="Times New Roman"/>
        <family val="1"/>
      </rPr>
      <t xml:space="preserve"> </t>
    </r>
  </si>
  <si>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　　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二</t>
    </r>
    <r>
      <rPr>
        <sz val="12"/>
        <rFont val="Times New Roman"/>
        <family val="1"/>
      </rPr>
      <t>)</t>
    </r>
    <r>
      <rPr>
        <sz val="12"/>
        <rFont val="宋体"/>
        <family val="3"/>
        <charset val="134"/>
      </rPr>
      <t>商品和服务支出</t>
    </r>
  </si>
  <si>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　　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三</t>
    </r>
    <r>
      <rPr>
        <sz val="12"/>
        <rFont val="Times New Roman"/>
        <family val="1"/>
      </rPr>
      <t>)</t>
    </r>
    <r>
      <rPr>
        <sz val="12"/>
        <rFont val="宋体"/>
        <family val="3"/>
        <charset val="134"/>
      </rPr>
      <t>对个人家庭补助支出　　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　　　　</t>
    </r>
    <r>
      <rPr>
        <sz val="12"/>
        <rFont val="Times New Roman"/>
        <family val="1"/>
      </rPr>
      <t xml:space="preserve"> </t>
    </r>
  </si>
  <si>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　　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四</t>
    </r>
    <r>
      <rPr>
        <sz val="12"/>
        <rFont val="Times New Roman"/>
        <family val="1"/>
      </rPr>
      <t>)</t>
    </r>
    <r>
      <rPr>
        <sz val="12"/>
        <rFont val="宋体"/>
        <family val="3"/>
        <charset val="134"/>
      </rPr>
      <t>固定资产折旧</t>
    </r>
  </si>
  <si>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（五）无形资产摊销</t>
    </r>
  </si>
  <si>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（六）财务费用</t>
    </r>
  </si>
  <si>
    <t>五、应冲减成本的收入（元）</t>
  </si>
  <si>
    <t>六、核定教育培养总成本（元）</t>
  </si>
  <si>
    <r>
      <rPr>
        <b/>
        <sz val="12"/>
        <rFont val="宋体"/>
        <family val="3"/>
        <charset val="134"/>
      </rPr>
      <t>七、生均教育培养成本</t>
    </r>
    <r>
      <rPr>
        <b/>
        <sz val="12"/>
        <rFont val="Times New Roman"/>
        <family val="1"/>
      </rPr>
      <t>(</t>
    </r>
    <r>
      <rPr>
        <b/>
        <sz val="12"/>
        <rFont val="宋体"/>
        <family val="3"/>
        <charset val="134"/>
      </rPr>
      <t>元／生</t>
    </r>
    <r>
      <rPr>
        <b/>
        <sz val="12"/>
        <rFont val="Times New Roman"/>
        <family val="1"/>
      </rPr>
      <t>·</t>
    </r>
    <r>
      <rPr>
        <b/>
        <sz val="12"/>
        <rFont val="宋体"/>
        <family val="3"/>
        <charset val="134"/>
      </rPr>
      <t>年</t>
    </r>
    <r>
      <rPr>
        <b/>
        <sz val="12"/>
        <rFont val="Times New Roman"/>
        <family val="1"/>
      </rPr>
      <t xml:space="preserve">) </t>
    </r>
  </si>
  <si>
    <r>
      <rPr>
        <sz val="12"/>
        <rFont val="Times New Roman"/>
        <family val="1"/>
      </rPr>
      <t xml:space="preserve">    </t>
    </r>
    <r>
      <rPr>
        <sz val="12"/>
        <rFont val="宋体"/>
        <family val="3"/>
        <charset val="134"/>
      </rPr>
      <t>小学生均教育培养成本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元／生</t>
    </r>
    <r>
      <rPr>
        <sz val="12"/>
        <rFont val="Times New Roman"/>
        <family val="1"/>
      </rPr>
      <t>·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 xml:space="preserve">) </t>
    </r>
  </si>
  <si>
    <r>
      <rPr>
        <sz val="12"/>
        <rFont val="Times New Roman"/>
        <family val="1"/>
      </rPr>
      <t xml:space="preserve">    </t>
    </r>
    <r>
      <rPr>
        <sz val="12"/>
        <rFont val="宋体"/>
        <family val="3"/>
        <charset val="134"/>
      </rPr>
      <t>初中生均教育培养成本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元／生</t>
    </r>
    <r>
      <rPr>
        <sz val="12"/>
        <rFont val="Times New Roman"/>
        <family val="1"/>
      </rPr>
      <t>·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 xml:space="preserve">) </t>
    </r>
  </si>
  <si>
    <r>
      <rPr>
        <b/>
        <sz val="12"/>
        <color indexed="8"/>
        <rFont val="宋体"/>
        <family val="3"/>
        <charset val="134"/>
      </rPr>
      <t>项目</t>
    </r>
  </si>
  <si>
    <r>
      <rPr>
        <b/>
        <sz val="12"/>
        <color indexed="8"/>
        <rFont val="宋体"/>
        <family val="3"/>
        <charset val="134"/>
      </rPr>
      <t>上半年人数</t>
    </r>
  </si>
  <si>
    <r>
      <rPr>
        <b/>
        <sz val="12"/>
        <color indexed="8"/>
        <rFont val="宋体"/>
        <family val="3"/>
        <charset val="134"/>
      </rPr>
      <t>下半年人数</t>
    </r>
  </si>
  <si>
    <r>
      <rPr>
        <b/>
        <sz val="12"/>
        <color indexed="8"/>
        <rFont val="宋体"/>
        <family val="3"/>
        <charset val="134"/>
      </rPr>
      <t>核算数</t>
    </r>
  </si>
  <si>
    <r>
      <rPr>
        <b/>
        <sz val="12"/>
        <color indexed="8"/>
        <rFont val="宋体"/>
        <family val="3"/>
        <charset val="134"/>
      </rPr>
      <t>限额数</t>
    </r>
  </si>
  <si>
    <r>
      <rPr>
        <b/>
        <sz val="12"/>
        <color indexed="8"/>
        <rFont val="宋体"/>
        <family val="3"/>
        <charset val="134"/>
      </rPr>
      <t>核定数</t>
    </r>
  </si>
  <si>
    <r>
      <rPr>
        <b/>
        <sz val="12"/>
        <color indexed="8"/>
        <rFont val="宋体"/>
        <family val="3"/>
        <charset val="134"/>
      </rPr>
      <t>核减数</t>
    </r>
  </si>
  <si>
    <t>（一）在职教职工人数</t>
  </si>
  <si>
    <r>
      <rPr>
        <b/>
        <sz val="12"/>
        <color theme="1"/>
        <rFont val="Times New Roman"/>
        <family val="1"/>
      </rPr>
      <t>2019</t>
    </r>
    <r>
      <rPr>
        <b/>
        <sz val="12"/>
        <color indexed="8"/>
        <rFont val="宋体"/>
        <family val="3"/>
        <charset val="134"/>
      </rPr>
      <t>年上报数</t>
    </r>
  </si>
  <si>
    <r>
      <rPr>
        <b/>
        <sz val="12"/>
        <color indexed="8"/>
        <rFont val="宋体"/>
        <family val="3"/>
        <charset val="134"/>
      </rPr>
      <t>最高限额</t>
    </r>
  </si>
  <si>
    <r>
      <rPr>
        <b/>
        <sz val="12"/>
        <color theme="1"/>
        <rFont val="Times New Roman"/>
        <family val="1"/>
      </rPr>
      <t>2019</t>
    </r>
    <r>
      <rPr>
        <b/>
        <sz val="12"/>
        <color indexed="8"/>
        <rFont val="宋体"/>
        <family val="3"/>
        <charset val="134"/>
      </rPr>
      <t>年核减数</t>
    </r>
  </si>
  <si>
    <r>
      <rPr>
        <b/>
        <sz val="12"/>
        <color indexed="8"/>
        <rFont val="宋体"/>
        <family val="3"/>
        <charset val="134"/>
      </rPr>
      <t>最低限额</t>
    </r>
  </si>
  <si>
    <t>2019年核增数</t>
  </si>
  <si>
    <t>比列</t>
  </si>
  <si>
    <r>
      <rPr>
        <sz val="12"/>
        <rFont val="宋体"/>
        <family val="3"/>
        <charset val="134"/>
      </rPr>
      <t>职工薪酬</t>
    </r>
  </si>
  <si>
    <r>
      <rPr>
        <sz val="12"/>
        <rFont val="宋体"/>
        <family val="3"/>
        <charset val="134"/>
      </rPr>
      <t>职工福利费</t>
    </r>
  </si>
  <si>
    <r>
      <rPr>
        <sz val="12"/>
        <rFont val="宋体"/>
        <family val="3"/>
        <charset val="134"/>
      </rPr>
      <t>社会保障费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五险</t>
    </r>
    <r>
      <rPr>
        <sz val="12"/>
        <rFont val="Times New Roman"/>
        <family val="1"/>
      </rPr>
      <t>)</t>
    </r>
  </si>
  <si>
    <r>
      <rPr>
        <sz val="12"/>
        <rFont val="宋体"/>
        <family val="3"/>
        <charset val="134"/>
      </rPr>
      <t>企业年金</t>
    </r>
  </si>
  <si>
    <t>补充医疗保险</t>
  </si>
  <si>
    <r>
      <rPr>
        <sz val="12"/>
        <rFont val="宋体"/>
        <family val="3"/>
        <charset val="134"/>
      </rPr>
      <t>住房公积金</t>
    </r>
  </si>
  <si>
    <r>
      <rPr>
        <sz val="12"/>
        <rFont val="宋体"/>
        <family val="3"/>
        <charset val="134"/>
      </rPr>
      <t>工会经费</t>
    </r>
  </si>
  <si>
    <r>
      <rPr>
        <sz val="12"/>
        <rFont val="宋体"/>
        <family val="3"/>
        <charset val="134"/>
      </rPr>
      <t>职工教育经费</t>
    </r>
  </si>
  <si>
    <t>其他</t>
  </si>
  <si>
    <r>
      <rPr>
        <b/>
        <sz val="12"/>
        <color theme="1"/>
        <rFont val="Times New Roman"/>
        <family val="1"/>
      </rPr>
      <t>2020</t>
    </r>
    <r>
      <rPr>
        <b/>
        <sz val="12"/>
        <color indexed="8"/>
        <rFont val="宋体"/>
        <family val="3"/>
        <charset val="134"/>
      </rPr>
      <t>年上报数</t>
    </r>
  </si>
  <si>
    <r>
      <rPr>
        <b/>
        <sz val="12"/>
        <color theme="1"/>
        <rFont val="Times New Roman"/>
        <family val="1"/>
      </rPr>
      <t>2020</t>
    </r>
    <r>
      <rPr>
        <b/>
        <sz val="12"/>
        <color indexed="8"/>
        <rFont val="宋体"/>
        <family val="3"/>
        <charset val="134"/>
      </rPr>
      <t>年核减数</t>
    </r>
  </si>
  <si>
    <t>2020年核增数</t>
  </si>
  <si>
    <r>
      <rPr>
        <b/>
        <sz val="12"/>
        <color theme="1"/>
        <rFont val="Times New Roman"/>
        <family val="1"/>
      </rPr>
      <t>2021</t>
    </r>
    <r>
      <rPr>
        <b/>
        <sz val="12"/>
        <color indexed="8"/>
        <rFont val="宋体"/>
        <family val="3"/>
        <charset val="134"/>
      </rPr>
      <t>年上报数</t>
    </r>
  </si>
  <si>
    <r>
      <rPr>
        <b/>
        <sz val="12"/>
        <color theme="1"/>
        <rFont val="Times New Roman"/>
        <family val="1"/>
      </rPr>
      <t>2021</t>
    </r>
    <r>
      <rPr>
        <b/>
        <sz val="12"/>
        <color indexed="8"/>
        <rFont val="宋体"/>
        <family val="3"/>
        <charset val="134"/>
      </rPr>
      <t>年核减数</t>
    </r>
  </si>
  <si>
    <t>2021年核增数</t>
  </si>
  <si>
    <r>
      <rPr>
        <b/>
        <sz val="12"/>
        <color indexed="8"/>
        <rFont val="宋体"/>
        <family val="3"/>
        <charset val="134"/>
      </rPr>
      <t>项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宋体"/>
        <family val="3"/>
        <charset val="134"/>
      </rPr>
      <t>目</t>
    </r>
  </si>
  <si>
    <r>
      <rPr>
        <b/>
        <sz val="12"/>
        <rFont val="宋体"/>
        <family val="3"/>
        <charset val="134"/>
      </rPr>
      <t>原值</t>
    </r>
  </si>
  <si>
    <r>
      <rPr>
        <b/>
        <sz val="12"/>
        <rFont val="宋体"/>
        <family val="3"/>
        <charset val="134"/>
      </rPr>
      <t>折旧年限</t>
    </r>
  </si>
  <si>
    <r>
      <rPr>
        <b/>
        <sz val="12"/>
        <rFont val="宋体"/>
        <family val="3"/>
        <charset val="134"/>
      </rPr>
      <t>残值率</t>
    </r>
  </si>
  <si>
    <r>
      <rPr>
        <b/>
        <sz val="12"/>
        <rFont val="宋体"/>
        <family val="3"/>
        <charset val="134"/>
      </rPr>
      <t>年折旧额</t>
    </r>
  </si>
  <si>
    <r>
      <rPr>
        <b/>
        <sz val="12"/>
        <rFont val="宋体"/>
        <family val="3"/>
        <charset val="134"/>
      </rPr>
      <t>固定资产年末总值（元）</t>
    </r>
  </si>
  <si>
    <r>
      <rPr>
        <b/>
        <sz val="12"/>
        <rFont val="宋体"/>
        <family val="3"/>
        <charset val="134"/>
      </rPr>
      <t>一、房屋及构筑物</t>
    </r>
  </si>
  <si>
    <r>
      <rPr>
        <sz val="12"/>
        <color rgb="FF000000"/>
        <rFont val="Times New Roman"/>
        <family val="1"/>
      </rPr>
      <t>1.</t>
    </r>
    <r>
      <rPr>
        <sz val="12"/>
        <color indexed="8"/>
        <rFont val="宋体"/>
        <family val="3"/>
        <charset val="134"/>
      </rPr>
      <t>房屋</t>
    </r>
  </si>
  <si>
    <r>
      <rPr>
        <sz val="12"/>
        <color rgb="FF000000"/>
        <rFont val="Times New Roman"/>
        <family val="1"/>
      </rPr>
      <t>2.</t>
    </r>
    <r>
      <rPr>
        <sz val="12"/>
        <color indexed="8"/>
        <rFont val="宋体"/>
        <family val="3"/>
        <charset val="134"/>
      </rPr>
      <t>简易房</t>
    </r>
  </si>
  <si>
    <r>
      <rPr>
        <sz val="12"/>
        <color rgb="FF000000"/>
        <rFont val="Times New Roman"/>
        <family val="1"/>
      </rPr>
      <t>3.</t>
    </r>
    <r>
      <rPr>
        <sz val="12"/>
        <color indexed="8"/>
        <rFont val="宋体"/>
        <family val="3"/>
        <charset val="134"/>
      </rPr>
      <t>房屋附属设施</t>
    </r>
  </si>
  <si>
    <r>
      <rPr>
        <sz val="12"/>
        <color rgb="FF000000"/>
        <rFont val="Times New Roman"/>
        <family val="1"/>
      </rPr>
      <t>4.</t>
    </r>
    <r>
      <rPr>
        <sz val="12"/>
        <color indexed="8"/>
        <rFont val="宋体"/>
        <family val="3"/>
        <charset val="134"/>
      </rPr>
      <t>构筑物</t>
    </r>
  </si>
  <si>
    <r>
      <rPr>
        <b/>
        <sz val="12"/>
        <color indexed="8"/>
        <rFont val="宋体"/>
        <family val="3"/>
        <charset val="134"/>
      </rPr>
      <t>二、通用设备</t>
    </r>
  </si>
  <si>
    <r>
      <rPr>
        <sz val="12"/>
        <color rgb="FF000000"/>
        <rFont val="Times New Roman"/>
        <family val="1"/>
      </rPr>
      <t>1.</t>
    </r>
    <r>
      <rPr>
        <sz val="12"/>
        <color indexed="8"/>
        <rFont val="宋体"/>
        <family val="3"/>
        <charset val="134"/>
      </rPr>
      <t>计算机设备</t>
    </r>
  </si>
  <si>
    <r>
      <rPr>
        <sz val="12"/>
        <color rgb="FF000000"/>
        <rFont val="Times New Roman"/>
        <family val="1"/>
      </rPr>
      <t>2.</t>
    </r>
    <r>
      <rPr>
        <sz val="12"/>
        <color indexed="8"/>
        <rFont val="宋体"/>
        <family val="3"/>
        <charset val="134"/>
      </rPr>
      <t>办公设备</t>
    </r>
  </si>
  <si>
    <r>
      <rPr>
        <sz val="12"/>
        <color rgb="FF000000"/>
        <rFont val="Times New Roman"/>
        <family val="1"/>
      </rPr>
      <t>3.</t>
    </r>
    <r>
      <rPr>
        <sz val="12"/>
        <color indexed="8"/>
        <rFont val="宋体"/>
        <family val="3"/>
        <charset val="134"/>
      </rPr>
      <t>车辆</t>
    </r>
  </si>
  <si>
    <r>
      <rPr>
        <sz val="12"/>
        <color rgb="FF000000"/>
        <rFont val="Times New Roman"/>
        <family val="1"/>
      </rPr>
      <t>4.</t>
    </r>
    <r>
      <rPr>
        <sz val="12"/>
        <color indexed="8"/>
        <rFont val="宋体"/>
        <family val="3"/>
        <charset val="134"/>
      </rPr>
      <t>图书档案设备</t>
    </r>
  </si>
  <si>
    <r>
      <rPr>
        <sz val="12"/>
        <color rgb="FF000000"/>
        <rFont val="Times New Roman"/>
        <family val="1"/>
      </rPr>
      <t>5.</t>
    </r>
    <r>
      <rPr>
        <sz val="12"/>
        <color indexed="8"/>
        <rFont val="宋体"/>
        <family val="3"/>
        <charset val="134"/>
      </rPr>
      <t>机械设备</t>
    </r>
  </si>
  <si>
    <r>
      <rPr>
        <sz val="12"/>
        <color rgb="FF000000"/>
        <rFont val="Times New Roman"/>
        <family val="1"/>
      </rPr>
      <t>6.</t>
    </r>
    <r>
      <rPr>
        <sz val="12"/>
        <color indexed="8"/>
        <rFont val="宋体"/>
        <family val="3"/>
        <charset val="134"/>
      </rPr>
      <t>电气设备</t>
    </r>
  </si>
  <si>
    <r>
      <rPr>
        <sz val="12"/>
        <color rgb="FF000000"/>
        <rFont val="Times New Roman"/>
        <family val="1"/>
      </rPr>
      <t>7.</t>
    </r>
    <r>
      <rPr>
        <sz val="12"/>
        <color indexed="8"/>
        <rFont val="宋体"/>
        <family val="3"/>
        <charset val="134"/>
      </rPr>
      <t>通信设备</t>
    </r>
  </si>
  <si>
    <r>
      <rPr>
        <sz val="12"/>
        <color rgb="FF000000"/>
        <rFont val="Times New Roman"/>
        <family val="1"/>
      </rPr>
      <t>8.</t>
    </r>
    <r>
      <rPr>
        <sz val="12"/>
        <color indexed="8"/>
        <rFont val="宋体"/>
        <family val="3"/>
        <charset val="134"/>
      </rPr>
      <t>广播、电视、电影设备</t>
    </r>
  </si>
  <si>
    <r>
      <rPr>
        <sz val="12"/>
        <color rgb="FF000000"/>
        <rFont val="Times New Roman"/>
        <family val="1"/>
      </rPr>
      <t>9.</t>
    </r>
    <r>
      <rPr>
        <sz val="12"/>
        <color indexed="8"/>
        <rFont val="宋体"/>
        <family val="3"/>
        <charset val="134"/>
      </rPr>
      <t>仪器仪表</t>
    </r>
  </si>
  <si>
    <r>
      <rPr>
        <sz val="12"/>
        <color rgb="FF000000"/>
        <rFont val="Times New Roman"/>
        <family val="1"/>
      </rPr>
      <t>10.</t>
    </r>
    <r>
      <rPr>
        <sz val="12"/>
        <color indexed="8"/>
        <rFont val="宋体"/>
        <family val="3"/>
        <charset val="134"/>
      </rPr>
      <t>电子和通信测量设备、</t>
    </r>
  </si>
  <si>
    <r>
      <rPr>
        <sz val="12"/>
        <color rgb="FF000000"/>
        <rFont val="Times New Roman"/>
        <family val="1"/>
      </rPr>
      <t>11.</t>
    </r>
    <r>
      <rPr>
        <sz val="12"/>
        <color indexed="8"/>
        <rFont val="宋体"/>
        <family val="3"/>
        <charset val="134"/>
      </rPr>
      <t>计量标准器具及量具、衡器</t>
    </r>
  </si>
  <si>
    <r>
      <rPr>
        <b/>
        <sz val="12"/>
        <color indexed="8"/>
        <rFont val="宋体"/>
        <family val="3"/>
        <charset val="134"/>
      </rPr>
      <t>三、专用设备</t>
    </r>
  </si>
  <si>
    <r>
      <rPr>
        <sz val="12"/>
        <color rgb="FF000000"/>
        <rFont val="Times New Roman"/>
        <family val="1"/>
      </rPr>
      <t>1.</t>
    </r>
    <r>
      <rPr>
        <sz val="12"/>
        <color indexed="8"/>
        <rFont val="宋体"/>
        <family val="3"/>
        <charset val="134"/>
      </rPr>
      <t>专用仪器仪表</t>
    </r>
  </si>
  <si>
    <r>
      <rPr>
        <sz val="12"/>
        <color rgb="FF000000"/>
        <rFont val="Times New Roman"/>
        <family val="1"/>
      </rPr>
      <t>2.</t>
    </r>
    <r>
      <rPr>
        <sz val="12"/>
        <color indexed="8"/>
        <rFont val="宋体"/>
        <family val="3"/>
        <charset val="134"/>
      </rPr>
      <t>文艺设备</t>
    </r>
  </si>
  <si>
    <r>
      <rPr>
        <sz val="12"/>
        <color rgb="FF000000"/>
        <rFont val="Times New Roman"/>
        <family val="1"/>
      </rPr>
      <t>3.</t>
    </r>
    <r>
      <rPr>
        <sz val="12"/>
        <color indexed="8"/>
        <rFont val="宋体"/>
        <family val="3"/>
        <charset val="134"/>
      </rPr>
      <t>体育设备</t>
    </r>
  </si>
  <si>
    <r>
      <rPr>
        <sz val="12"/>
        <color rgb="FF000000"/>
        <rFont val="Times New Roman"/>
        <family val="1"/>
      </rPr>
      <t>4.</t>
    </r>
    <r>
      <rPr>
        <sz val="12"/>
        <color indexed="8"/>
        <rFont val="宋体"/>
        <family val="3"/>
        <charset val="134"/>
      </rPr>
      <t>娱乐设备</t>
    </r>
  </si>
  <si>
    <r>
      <rPr>
        <sz val="12"/>
        <color rgb="FF000000"/>
        <rFont val="Times New Roman"/>
        <family val="1"/>
      </rPr>
      <t>5.</t>
    </r>
    <r>
      <rPr>
        <sz val="12"/>
        <color indexed="8"/>
        <rFont val="宋体"/>
        <family val="3"/>
        <charset val="134"/>
      </rPr>
      <t>公安专用设备</t>
    </r>
  </si>
  <si>
    <r>
      <rPr>
        <sz val="12"/>
        <color rgb="FF000000"/>
        <rFont val="Times New Roman"/>
        <family val="1"/>
      </rPr>
      <t>6.</t>
    </r>
    <r>
      <rPr>
        <sz val="12"/>
        <color indexed="8"/>
        <rFont val="宋体"/>
        <family val="3"/>
        <charset val="134"/>
      </rPr>
      <t>其他专用设备</t>
    </r>
  </si>
  <si>
    <r>
      <rPr>
        <b/>
        <sz val="12"/>
        <color indexed="8"/>
        <rFont val="宋体"/>
        <family val="3"/>
        <charset val="134"/>
      </rPr>
      <t>四、家具、用具及装具</t>
    </r>
  </si>
  <si>
    <r>
      <rPr>
        <sz val="12"/>
        <color rgb="FF000000"/>
        <rFont val="Times New Roman"/>
        <family val="1"/>
      </rPr>
      <t>1.</t>
    </r>
    <r>
      <rPr>
        <sz val="12"/>
        <color indexed="8"/>
        <rFont val="宋体"/>
        <family val="3"/>
        <charset val="134"/>
      </rPr>
      <t>家具</t>
    </r>
  </si>
  <si>
    <r>
      <rPr>
        <sz val="12"/>
        <color indexed="8"/>
        <rFont val="宋体"/>
        <family val="3"/>
        <charset val="134"/>
      </rPr>
      <t>其中：学生用家具（教学用）</t>
    </r>
  </si>
  <si>
    <r>
      <rPr>
        <sz val="12"/>
        <color rgb="FF000000"/>
        <rFont val="Times New Roman"/>
        <family val="1"/>
      </rPr>
      <t>2.</t>
    </r>
    <r>
      <rPr>
        <sz val="12"/>
        <color indexed="8"/>
        <rFont val="宋体"/>
        <family val="3"/>
        <charset val="134"/>
      </rPr>
      <t>用具和装具</t>
    </r>
  </si>
  <si>
    <t>祁阳市腾龙学校</t>
    <phoneticPr fontId="29" type="noConversion"/>
  </si>
  <si>
    <t>谭晓明</t>
    <phoneticPr fontId="29" type="noConversion"/>
  </si>
  <si>
    <t>陈滇</t>
    <phoneticPr fontId="29" type="noConversion"/>
  </si>
  <si>
    <t>周香林</t>
    <phoneticPr fontId="29" type="noConversion"/>
  </si>
  <si>
    <t>祁阳市龙山街道新浯路188号</t>
    <phoneticPr fontId="29" type="noConversion"/>
  </si>
  <si>
    <r>
      <rPr>
        <b/>
        <sz val="12"/>
        <color indexed="8"/>
        <rFont val="宋体"/>
        <family val="3"/>
        <charset val="134"/>
      </rPr>
      <t>学部</t>
    </r>
  </si>
  <si>
    <r>
      <rPr>
        <b/>
        <sz val="12"/>
        <color indexed="8"/>
        <rFont val="宋体"/>
        <family val="3"/>
        <charset val="134"/>
      </rPr>
      <t>班级</t>
    </r>
  </si>
  <si>
    <r>
      <rPr>
        <b/>
        <sz val="12"/>
        <color indexed="8"/>
        <rFont val="宋体"/>
        <family val="3"/>
        <charset val="134"/>
      </rPr>
      <t>上半年学生人数</t>
    </r>
  </si>
  <si>
    <r>
      <rPr>
        <b/>
        <sz val="12"/>
        <color indexed="8"/>
        <rFont val="宋体"/>
        <family val="3"/>
        <charset val="134"/>
      </rPr>
      <t>下半年学生人数</t>
    </r>
  </si>
  <si>
    <r>
      <rPr>
        <sz val="12"/>
        <rFont val="宋体"/>
        <family val="3"/>
        <charset val="134"/>
      </rPr>
      <t>小学部</t>
    </r>
  </si>
  <si>
    <r>
      <rPr>
        <sz val="12"/>
        <rFont val="宋体"/>
        <family val="3"/>
        <charset val="134"/>
      </rPr>
      <t>小计</t>
    </r>
  </si>
  <si>
    <r>
      <rPr>
        <sz val="12"/>
        <rFont val="宋体"/>
        <family val="3"/>
        <charset val="134"/>
      </rPr>
      <t>初中部</t>
    </r>
  </si>
  <si>
    <r>
      <rPr>
        <b/>
        <sz val="12"/>
        <rFont val="宋体"/>
        <family val="3"/>
        <charset val="134"/>
      </rPr>
      <t>标准学生人数</t>
    </r>
  </si>
  <si>
    <t>学费分摊系数</t>
    <phoneticPr fontId="29" type="noConversion"/>
  </si>
  <si>
    <t>住宿费分摊系数</t>
    <phoneticPr fontId="29" type="noConversion"/>
  </si>
  <si>
    <t>服务费分摊系数</t>
    <phoneticPr fontId="29" type="noConversion"/>
  </si>
  <si>
    <r>
      <t xml:space="preserve">   </t>
    </r>
    <r>
      <rPr>
        <sz val="12"/>
        <rFont val="宋体"/>
        <family val="3"/>
        <charset val="134"/>
      </rPr>
      <t>小学三年平均教育培养成本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元／生</t>
    </r>
    <r>
      <rPr>
        <sz val="12"/>
        <rFont val="Times New Roman"/>
        <family val="1"/>
      </rPr>
      <t>·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 xml:space="preserve">) </t>
    </r>
    <phoneticPr fontId="29" type="noConversion"/>
  </si>
  <si>
    <t xml:space="preserve">初中三年平均教育培养成本(元／生·年) </t>
    <phoneticPr fontId="29" type="noConversion"/>
  </si>
  <si>
    <t>祁阳市腾龙学校基本情况表</t>
    <phoneticPr fontId="29" type="noConversion"/>
  </si>
  <si>
    <t>祁阳市腾龙学校教育成本归集表</t>
    <phoneticPr fontId="29" type="noConversion"/>
  </si>
  <si>
    <t>祁阳市腾龙学校教育培养成本核定表</t>
    <phoneticPr fontId="29" type="noConversion"/>
  </si>
  <si>
    <t>祁阳市腾龙学校学生人数核定表</t>
    <phoneticPr fontId="29" type="noConversion"/>
  </si>
  <si>
    <t>祁阳市腾龙学校教职工人数核定表（2019）</t>
    <phoneticPr fontId="29" type="noConversion"/>
  </si>
  <si>
    <t>祁阳市腾龙学校教职工人数核定表（2020）</t>
    <phoneticPr fontId="29" type="noConversion"/>
  </si>
  <si>
    <t>祁阳市腾龙学校教职工人数核定表（2021）</t>
    <phoneticPr fontId="29" type="noConversion"/>
  </si>
  <si>
    <t>祁阳市腾龙学校职工薪酬核定表</t>
    <phoneticPr fontId="29" type="noConversion"/>
  </si>
  <si>
    <t>祁阳市腾龙学校固定资产折旧计算表</t>
    <phoneticPr fontId="29" type="noConversion"/>
  </si>
  <si>
    <r>
      <rPr>
        <b/>
        <sz val="10"/>
        <color indexed="8"/>
        <rFont val="宋体"/>
        <family val="3"/>
        <charset val="134"/>
      </rPr>
      <t>教职工人数</t>
    </r>
  </si>
  <si>
    <r>
      <t>1</t>
    </r>
    <r>
      <rPr>
        <sz val="10"/>
        <rFont val="宋体"/>
        <family val="3"/>
        <charset val="134"/>
      </rPr>
      <t>、教学人员</t>
    </r>
  </si>
  <si>
    <r>
      <t xml:space="preserve">             </t>
    </r>
    <r>
      <rPr>
        <sz val="10"/>
        <color indexed="8"/>
        <rFont val="宋体"/>
        <family val="3"/>
        <charset val="134"/>
      </rPr>
      <t>小学部</t>
    </r>
  </si>
  <si>
    <r>
      <t xml:space="preserve">            </t>
    </r>
    <r>
      <rPr>
        <sz val="10"/>
        <color indexed="8"/>
        <rFont val="宋体"/>
        <family val="3"/>
        <charset val="134"/>
      </rPr>
      <t>初中部</t>
    </r>
  </si>
  <si>
    <r>
      <t xml:space="preserve">            </t>
    </r>
    <r>
      <rPr>
        <sz val="10"/>
        <color indexed="8"/>
        <rFont val="宋体"/>
        <family val="3"/>
        <charset val="134"/>
      </rPr>
      <t>高中部</t>
    </r>
  </si>
  <si>
    <r>
      <t>2</t>
    </r>
    <r>
      <rPr>
        <sz val="10"/>
        <rFont val="宋体"/>
        <family val="3"/>
        <charset val="134"/>
      </rPr>
      <t>、教学辅助人员</t>
    </r>
  </si>
  <si>
    <r>
      <t>3</t>
    </r>
    <r>
      <rPr>
        <sz val="10"/>
        <rFont val="宋体"/>
        <family val="3"/>
        <charset val="134"/>
      </rPr>
      <t>、行政管理人员</t>
    </r>
  </si>
  <si>
    <r>
      <t>4</t>
    </r>
    <r>
      <rPr>
        <sz val="10"/>
        <rFont val="宋体"/>
        <family val="3"/>
        <charset val="134"/>
      </rPr>
      <t>、后勤工作人员</t>
    </r>
  </si>
  <si>
    <r>
      <rPr>
        <sz val="10"/>
        <rFont val="宋体"/>
        <family val="3"/>
        <charset val="134"/>
      </rPr>
      <t>（二）其他人员</t>
    </r>
  </si>
  <si>
    <r>
      <t xml:space="preserve">    1</t>
    </r>
    <r>
      <rPr>
        <sz val="10"/>
        <rFont val="宋体"/>
        <family val="3"/>
        <charset val="134"/>
      </rPr>
      <t>、短期聘用人员</t>
    </r>
  </si>
  <si>
    <r>
      <t xml:space="preserve">    2</t>
    </r>
    <r>
      <rPr>
        <sz val="10"/>
        <rFont val="宋体"/>
        <family val="3"/>
        <charset val="134"/>
      </rPr>
      <t>、离退休人员</t>
    </r>
  </si>
  <si>
    <r>
      <t xml:space="preserve">    3</t>
    </r>
    <r>
      <rPr>
        <sz val="10"/>
        <rFont val="宋体"/>
        <family val="3"/>
        <charset val="134"/>
      </rPr>
      <t>、劳务派遣人员</t>
    </r>
  </si>
  <si>
    <r>
      <t xml:space="preserve">    4</t>
    </r>
    <r>
      <rPr>
        <sz val="10"/>
        <rFont val="宋体"/>
        <family val="3"/>
        <charset val="134"/>
      </rPr>
      <t>、其他临时人员</t>
    </r>
  </si>
  <si>
    <r>
      <rPr>
        <b/>
        <sz val="10"/>
        <rFont val="宋体"/>
        <family val="3"/>
        <charset val="134"/>
      </rPr>
      <t>项</t>
    </r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目</t>
    </r>
  </si>
  <si>
    <r>
      <t>2019</t>
    </r>
    <r>
      <rPr>
        <b/>
        <sz val="10"/>
        <rFont val="宋体"/>
        <family val="3"/>
        <charset val="134"/>
      </rPr>
      <t>年上报数</t>
    </r>
  </si>
  <si>
    <r>
      <rPr>
        <b/>
        <sz val="10"/>
        <rFont val="宋体"/>
        <family val="3"/>
        <charset val="134"/>
      </rPr>
      <t>核增（减）</t>
    </r>
  </si>
  <si>
    <r>
      <t>2019</t>
    </r>
    <r>
      <rPr>
        <b/>
        <sz val="10"/>
        <rFont val="宋体"/>
        <family val="3"/>
        <charset val="134"/>
      </rPr>
      <t>年核定数</t>
    </r>
  </si>
  <si>
    <r>
      <t>2020</t>
    </r>
    <r>
      <rPr>
        <b/>
        <sz val="10"/>
        <rFont val="宋体"/>
        <family val="3"/>
        <charset val="134"/>
      </rPr>
      <t>年上报数</t>
    </r>
  </si>
  <si>
    <r>
      <t>2020</t>
    </r>
    <r>
      <rPr>
        <b/>
        <sz val="10"/>
        <rFont val="宋体"/>
        <family val="3"/>
        <charset val="134"/>
      </rPr>
      <t>年核定数</t>
    </r>
  </si>
  <si>
    <r>
      <t>2021</t>
    </r>
    <r>
      <rPr>
        <b/>
        <sz val="10"/>
        <rFont val="宋体"/>
        <family val="3"/>
        <charset val="134"/>
      </rPr>
      <t>年上报数</t>
    </r>
  </si>
  <si>
    <r>
      <t>2021</t>
    </r>
    <r>
      <rPr>
        <b/>
        <sz val="10"/>
        <rFont val="宋体"/>
        <family val="3"/>
        <charset val="134"/>
      </rPr>
      <t>年核定数</t>
    </r>
  </si>
  <si>
    <r>
      <t xml:space="preserve">  1.</t>
    </r>
    <r>
      <rPr>
        <sz val="10"/>
        <rFont val="宋体"/>
        <family val="3"/>
        <charset val="134"/>
      </rPr>
      <t>基本工资</t>
    </r>
  </si>
  <si>
    <r>
      <t xml:space="preserve">  2.</t>
    </r>
    <r>
      <rPr>
        <sz val="10"/>
        <rFont val="宋体"/>
        <family val="3"/>
        <charset val="134"/>
      </rPr>
      <t>津贴</t>
    </r>
  </si>
  <si>
    <r>
      <t xml:space="preserve">  3.</t>
    </r>
    <r>
      <rPr>
        <sz val="10"/>
        <rFont val="宋体"/>
        <family val="3"/>
        <charset val="134"/>
      </rPr>
      <t>奖金</t>
    </r>
  </si>
  <si>
    <r>
      <t xml:space="preserve">  4.</t>
    </r>
    <r>
      <rPr>
        <sz val="10"/>
        <rFont val="宋体"/>
        <family val="3"/>
        <charset val="134"/>
      </rPr>
      <t>社会保险费</t>
    </r>
  </si>
  <si>
    <r>
      <t xml:space="preserve">  5.</t>
    </r>
    <r>
      <rPr>
        <sz val="10"/>
        <rFont val="宋体"/>
        <family val="3"/>
        <charset val="134"/>
      </rPr>
      <t>住房公积金</t>
    </r>
  </si>
  <si>
    <r>
      <t xml:space="preserve">  6.</t>
    </r>
    <r>
      <rPr>
        <sz val="10"/>
        <rFont val="宋体"/>
        <family val="3"/>
        <charset val="134"/>
      </rPr>
      <t>其他</t>
    </r>
  </si>
  <si>
    <r>
      <t xml:space="preserve">    1.</t>
    </r>
    <r>
      <rPr>
        <sz val="10"/>
        <color indexed="8"/>
        <rFont val="宋体"/>
        <family val="3"/>
        <charset val="134"/>
      </rPr>
      <t>办公费</t>
    </r>
  </si>
  <si>
    <r>
      <t xml:space="preserve">    2.</t>
    </r>
    <r>
      <rPr>
        <sz val="10"/>
        <color indexed="8"/>
        <rFont val="宋体"/>
        <family val="3"/>
        <charset val="134"/>
      </rPr>
      <t>印刷费</t>
    </r>
  </si>
  <si>
    <r>
      <t xml:space="preserve">    3.</t>
    </r>
    <r>
      <rPr>
        <sz val="10"/>
        <color indexed="8"/>
        <rFont val="宋体"/>
        <family val="3"/>
        <charset val="134"/>
      </rPr>
      <t>咨询费</t>
    </r>
  </si>
  <si>
    <r>
      <t xml:space="preserve">    4.</t>
    </r>
    <r>
      <rPr>
        <sz val="10"/>
        <color indexed="8"/>
        <rFont val="宋体"/>
        <family val="3"/>
        <charset val="134"/>
      </rPr>
      <t>手续费</t>
    </r>
  </si>
  <si>
    <r>
      <t xml:space="preserve">    5.</t>
    </r>
    <r>
      <rPr>
        <sz val="10"/>
        <color indexed="8"/>
        <rFont val="宋体"/>
        <family val="3"/>
        <charset val="134"/>
      </rPr>
      <t>水费</t>
    </r>
  </si>
  <si>
    <r>
      <t xml:space="preserve">    6.</t>
    </r>
    <r>
      <rPr>
        <sz val="10"/>
        <color indexed="8"/>
        <rFont val="宋体"/>
        <family val="3"/>
        <charset val="134"/>
      </rPr>
      <t>电费</t>
    </r>
  </si>
  <si>
    <r>
      <t xml:space="preserve">    7.</t>
    </r>
    <r>
      <rPr>
        <sz val="10"/>
        <color indexed="8"/>
        <rFont val="宋体"/>
        <family val="3"/>
        <charset val="134"/>
      </rPr>
      <t>邮电费</t>
    </r>
  </si>
  <si>
    <r>
      <t xml:space="preserve">    8.</t>
    </r>
    <r>
      <rPr>
        <sz val="10"/>
        <color indexed="8"/>
        <rFont val="宋体"/>
        <family val="3"/>
        <charset val="134"/>
      </rPr>
      <t>物业管理费</t>
    </r>
  </si>
  <si>
    <r>
      <t xml:space="preserve">    9.</t>
    </r>
    <r>
      <rPr>
        <sz val="10"/>
        <color indexed="8"/>
        <rFont val="宋体"/>
        <family val="3"/>
        <charset val="134"/>
      </rPr>
      <t>差旅费</t>
    </r>
  </si>
  <si>
    <r>
      <t xml:space="preserve">    10.</t>
    </r>
    <r>
      <rPr>
        <sz val="10"/>
        <color indexed="8"/>
        <rFont val="宋体"/>
        <family val="3"/>
        <charset val="134"/>
      </rPr>
      <t>因公出国（境）费用</t>
    </r>
  </si>
  <si>
    <r>
      <t xml:space="preserve">    11.</t>
    </r>
    <r>
      <rPr>
        <sz val="10"/>
        <color indexed="8"/>
        <rFont val="宋体"/>
        <family val="3"/>
        <charset val="134"/>
      </rPr>
      <t>维修（护）费</t>
    </r>
  </si>
  <si>
    <r>
      <t xml:space="preserve">    12.</t>
    </r>
    <r>
      <rPr>
        <sz val="10"/>
        <color indexed="8"/>
        <rFont val="宋体"/>
        <family val="3"/>
        <charset val="134"/>
      </rPr>
      <t>租赁费</t>
    </r>
  </si>
  <si>
    <r>
      <t xml:space="preserve">    13.</t>
    </r>
    <r>
      <rPr>
        <sz val="10"/>
        <color indexed="8"/>
        <rFont val="宋体"/>
        <family val="3"/>
        <charset val="134"/>
      </rPr>
      <t>会议费</t>
    </r>
  </si>
  <si>
    <r>
      <t xml:space="preserve">    14.</t>
    </r>
    <r>
      <rPr>
        <sz val="10"/>
        <color indexed="8"/>
        <rFont val="宋体"/>
        <family val="3"/>
        <charset val="134"/>
      </rPr>
      <t>培训费</t>
    </r>
  </si>
  <si>
    <r>
      <t xml:space="preserve">    15.</t>
    </r>
    <r>
      <rPr>
        <sz val="10"/>
        <color indexed="8"/>
        <rFont val="宋体"/>
        <family val="3"/>
        <charset val="134"/>
      </rPr>
      <t>公务接待费</t>
    </r>
  </si>
  <si>
    <r>
      <t xml:space="preserve">    16.</t>
    </r>
    <r>
      <rPr>
        <sz val="10"/>
        <color indexed="8"/>
        <rFont val="宋体"/>
        <family val="3"/>
        <charset val="134"/>
      </rPr>
      <t>专用材料费</t>
    </r>
  </si>
  <si>
    <r>
      <t xml:space="preserve">    17.</t>
    </r>
    <r>
      <rPr>
        <sz val="10"/>
        <color indexed="8"/>
        <rFont val="宋体"/>
        <family val="3"/>
        <charset val="134"/>
      </rPr>
      <t>劳务费</t>
    </r>
  </si>
  <si>
    <r>
      <t xml:space="preserve">    18.</t>
    </r>
    <r>
      <rPr>
        <sz val="10"/>
        <color indexed="8"/>
        <rFont val="宋体"/>
        <family val="3"/>
        <charset val="134"/>
      </rPr>
      <t>委托业务费</t>
    </r>
  </si>
  <si>
    <r>
      <t xml:space="preserve">    19.</t>
    </r>
    <r>
      <rPr>
        <sz val="10"/>
        <color indexed="8"/>
        <rFont val="宋体"/>
        <family val="3"/>
        <charset val="134"/>
      </rPr>
      <t>工会经费</t>
    </r>
  </si>
  <si>
    <r>
      <t xml:space="preserve">    20.</t>
    </r>
    <r>
      <rPr>
        <sz val="10"/>
        <color indexed="8"/>
        <rFont val="宋体"/>
        <family val="3"/>
        <charset val="134"/>
      </rPr>
      <t>福利费</t>
    </r>
  </si>
  <si>
    <r>
      <t xml:space="preserve">    21.</t>
    </r>
    <r>
      <rPr>
        <sz val="10"/>
        <color indexed="8"/>
        <rFont val="宋体"/>
        <family val="3"/>
        <charset val="134"/>
      </rPr>
      <t>车辆运行维护费</t>
    </r>
  </si>
  <si>
    <r>
      <t xml:space="preserve">    22.</t>
    </r>
    <r>
      <rPr>
        <sz val="10"/>
        <color indexed="8"/>
        <rFont val="宋体"/>
        <family val="3"/>
        <charset val="134"/>
      </rPr>
      <t>其他交通费用</t>
    </r>
  </si>
  <si>
    <r>
      <t xml:space="preserve">    23.</t>
    </r>
    <r>
      <rPr>
        <sz val="10"/>
        <color indexed="8"/>
        <rFont val="宋体"/>
        <family val="3"/>
        <charset val="134"/>
      </rPr>
      <t>税金及附加费用</t>
    </r>
  </si>
  <si>
    <r>
      <t xml:space="preserve">    24.</t>
    </r>
    <r>
      <rPr>
        <sz val="10"/>
        <color indexed="8"/>
        <rFont val="宋体"/>
        <family val="3"/>
        <charset val="134"/>
      </rPr>
      <t>其他商品和服务支出</t>
    </r>
  </si>
  <si>
    <r>
      <t xml:space="preserve">    1.</t>
    </r>
    <r>
      <rPr>
        <sz val="10"/>
        <color indexed="8"/>
        <rFont val="宋体"/>
        <family val="3"/>
        <charset val="134"/>
      </rPr>
      <t>离休费</t>
    </r>
  </si>
  <si>
    <r>
      <t xml:space="preserve">    2.</t>
    </r>
    <r>
      <rPr>
        <sz val="10"/>
        <color indexed="8"/>
        <rFont val="宋体"/>
        <family val="3"/>
        <charset val="134"/>
      </rPr>
      <t>抚恤金</t>
    </r>
  </si>
  <si>
    <r>
      <t xml:space="preserve">    3.</t>
    </r>
    <r>
      <rPr>
        <sz val="10"/>
        <color indexed="8"/>
        <rFont val="宋体"/>
        <family val="3"/>
        <charset val="134"/>
      </rPr>
      <t>生活补助</t>
    </r>
  </si>
  <si>
    <r>
      <t xml:space="preserve">    4.</t>
    </r>
    <r>
      <rPr>
        <sz val="10"/>
        <color indexed="8"/>
        <rFont val="宋体"/>
        <family val="3"/>
        <charset val="134"/>
      </rPr>
      <t>医疗费补助</t>
    </r>
  </si>
  <si>
    <r>
      <t xml:space="preserve">    5.</t>
    </r>
    <r>
      <rPr>
        <sz val="10"/>
        <color indexed="8"/>
        <rFont val="宋体"/>
        <family val="3"/>
        <charset val="134"/>
      </rPr>
      <t>助学金</t>
    </r>
  </si>
  <si>
    <r>
      <t xml:space="preserve">    6.</t>
    </r>
    <r>
      <rPr>
        <sz val="10"/>
        <color indexed="8"/>
        <rFont val="宋体"/>
        <family val="3"/>
        <charset val="134"/>
      </rPr>
      <t>其他对个人和家庭的补助支出</t>
    </r>
  </si>
  <si>
    <r>
      <t xml:space="preserve">  1.</t>
    </r>
    <r>
      <rPr>
        <sz val="10"/>
        <rFont val="宋体"/>
        <family val="3"/>
        <charset val="134"/>
      </rPr>
      <t>房屋及构筑物</t>
    </r>
  </si>
  <si>
    <r>
      <t xml:space="preserve">  2.</t>
    </r>
    <r>
      <rPr>
        <sz val="10"/>
        <rFont val="宋体"/>
        <family val="3"/>
        <charset val="134"/>
      </rPr>
      <t>通用设备</t>
    </r>
  </si>
  <si>
    <r>
      <t xml:space="preserve">  3.</t>
    </r>
    <r>
      <rPr>
        <sz val="10"/>
        <rFont val="宋体"/>
        <family val="3"/>
        <charset val="134"/>
      </rPr>
      <t>专用设备</t>
    </r>
  </si>
  <si>
    <r>
      <t xml:space="preserve">  4.</t>
    </r>
    <r>
      <rPr>
        <sz val="10"/>
        <rFont val="宋体"/>
        <family val="3"/>
        <charset val="134"/>
      </rPr>
      <t>家具、用具及装具</t>
    </r>
  </si>
  <si>
    <r>
      <t xml:space="preserve">    5.</t>
    </r>
    <r>
      <rPr>
        <sz val="10"/>
        <color indexed="8"/>
        <rFont val="宋体"/>
        <family val="3"/>
        <charset val="134"/>
      </rPr>
      <t>其他固定资产</t>
    </r>
  </si>
  <si>
    <r>
      <t xml:space="preserve">    1.</t>
    </r>
    <r>
      <rPr>
        <sz val="10"/>
        <rFont val="宋体"/>
        <family val="3"/>
        <charset val="134"/>
      </rPr>
      <t>利息支出</t>
    </r>
  </si>
  <si>
    <r>
      <t xml:space="preserve">    2.</t>
    </r>
    <r>
      <rPr>
        <sz val="10"/>
        <rFont val="宋体"/>
        <family val="3"/>
        <charset val="134"/>
      </rPr>
      <t>利息收入</t>
    </r>
  </si>
  <si>
    <r>
      <t xml:space="preserve">    3.</t>
    </r>
    <r>
      <rPr>
        <sz val="10"/>
        <rFont val="宋体"/>
        <family val="3"/>
        <charset val="134"/>
      </rPr>
      <t>手续费</t>
    </r>
  </si>
  <si>
    <t>祁阳市腾龙学校收入情况表</t>
    <phoneticPr fontId="29" type="noConversion"/>
  </si>
  <si>
    <t>2022.7.8</t>
    <phoneticPr fontId="29" type="noConversion"/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</si>
</sst>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176" formatCode="0.00_ "/>
    <numFmt numFmtId="177" formatCode="#,##0.00_ "/>
    <numFmt numFmtId="178" formatCode="0_ "/>
    <numFmt numFmtId="179" formatCode="0.0%"/>
    <numFmt numFmtId="180" formatCode="#,##0.00_);[Red]\(#,##0.00\)"/>
    <numFmt numFmtId="181" formatCode="0_);[Red]\(0\)"/>
    <numFmt numFmtId="182" formatCode="0.00_);[Red]\(0.00\)"/>
  </numFmts>
  <fonts count="44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b/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20"/>
      <name val="方正小标宋简体"/>
      <family val="4"/>
      <charset val="134"/>
    </font>
    <font>
      <sz val="12"/>
      <name val="宋体"/>
      <family val="3"/>
      <charset val="134"/>
    </font>
    <font>
      <b/>
      <sz val="12"/>
      <color theme="1"/>
      <name val="Times New Roman"/>
      <family val="1"/>
    </font>
    <font>
      <b/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sz val="16"/>
      <name val="Times New Roman"/>
      <family val="1"/>
    </font>
    <font>
      <b/>
      <sz val="10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宋体"/>
      <family val="3"/>
      <charset val="134"/>
    </font>
    <font>
      <sz val="16"/>
      <name val="黑体"/>
      <family val="3"/>
      <charset val="134"/>
    </font>
    <font>
      <sz val="10"/>
      <name val="Times New Roman"/>
      <family val="1"/>
    </font>
    <font>
      <sz val="12"/>
      <color theme="1"/>
      <name val="宋体"/>
      <family val="3"/>
      <charset val="134"/>
    </font>
    <font>
      <sz val="16"/>
      <color rgb="FF000000"/>
      <name val="方正楷体简体"/>
      <charset val="134"/>
    </font>
    <font>
      <sz val="12"/>
      <name val="Calibri"/>
      <family val="2"/>
    </font>
    <font>
      <sz val="11"/>
      <color theme="1"/>
      <name val="宋体"/>
      <family val="3"/>
      <charset val="134"/>
      <scheme val="minor"/>
    </font>
    <font>
      <sz val="11"/>
      <color theme="1"/>
      <name val="Tahoma"/>
      <family val="2"/>
    </font>
    <font>
      <sz val="12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4"/>
      <name val="方正小标宋简体"/>
      <family val="4"/>
      <charset val="134"/>
    </font>
    <font>
      <b/>
      <sz val="16"/>
      <name val="方正小标宋简体"/>
      <family val="4"/>
      <charset val="134"/>
    </font>
    <font>
      <b/>
      <sz val="18"/>
      <name val="方正小标宋简体"/>
      <family val="4"/>
      <charset val="134"/>
    </font>
    <font>
      <b/>
      <sz val="10"/>
      <color theme="1"/>
      <name val="Times New Roman"/>
      <family val="1"/>
    </font>
    <font>
      <b/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Times New Roman"/>
      <family val="1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6"/>
      <color rgb="FF000000"/>
      <name val="方正小标宋简体"/>
      <family val="4"/>
      <charset val="134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indexed="8"/>
      <name val="Times New Roman"/>
      <family val="1"/>
    </font>
    <font>
      <b/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23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77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2" fillId="0" borderId="1" xfId="4" applyFont="1" applyBorder="1" applyAlignment="1">
      <alignment horizontal="center" vertical="center" wrapText="1"/>
    </xf>
    <xf numFmtId="176" fontId="3" fillId="0" borderId="1" xfId="4" applyNumberFormat="1" applyFont="1" applyBorder="1" applyAlignment="1">
      <alignment horizontal="center" vertical="center" wrapText="1"/>
    </xf>
    <xf numFmtId="0" fontId="3" fillId="0" borderId="1" xfId="4" applyFont="1" applyFill="1" applyBorder="1" applyAlignment="1" applyProtection="1">
      <alignment vertical="center" wrapText="1"/>
    </xf>
    <xf numFmtId="0" fontId="3" fillId="0" borderId="1" xfId="4" applyFont="1" applyFill="1" applyBorder="1" applyAlignment="1" applyProtection="1">
      <alignment horizontal="left" vertical="center" wrapText="1"/>
    </xf>
    <xf numFmtId="0" fontId="6" fillId="0" borderId="1" xfId="4" applyFont="1" applyBorder="1" applyAlignment="1">
      <alignment horizontal="justify" vertical="center" wrapText="1"/>
    </xf>
    <xf numFmtId="0" fontId="2" fillId="0" borderId="1" xfId="4" applyFont="1" applyBorder="1" applyAlignment="1">
      <alignment horizontal="justify" vertical="center" wrapText="1"/>
    </xf>
    <xf numFmtId="0" fontId="0" fillId="0" borderId="0" xfId="0" applyAlignment="1">
      <alignment horizontal="left" vertical="center"/>
    </xf>
    <xf numFmtId="0" fontId="8" fillId="0" borderId="0" xfId="3" applyFont="1" applyFill="1" applyBorder="1" applyAlignment="1"/>
    <xf numFmtId="0" fontId="9" fillId="0" borderId="1" xfId="4" applyFont="1" applyFill="1" applyBorder="1" applyAlignment="1">
      <alignment horizontal="center" vertical="center"/>
    </xf>
    <xf numFmtId="43" fontId="9" fillId="0" borderId="1" xfId="5" applyNumberFormat="1" applyFont="1" applyFill="1" applyBorder="1" applyAlignment="1">
      <alignment horizontal="left" vertical="center"/>
    </xf>
    <xf numFmtId="43" fontId="9" fillId="0" borderId="1" xfId="5" applyNumberFormat="1" applyFont="1" applyFill="1" applyBorder="1" applyAlignment="1">
      <alignment horizontal="center" vertical="center"/>
    </xf>
    <xf numFmtId="43" fontId="3" fillId="0" borderId="1" xfId="5" applyNumberFormat="1" applyFont="1" applyFill="1" applyBorder="1" applyAlignment="1">
      <alignment horizontal="center" vertical="center"/>
    </xf>
    <xf numFmtId="43" fontId="10" fillId="0" borderId="1" xfId="5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4" applyFont="1" applyFill="1" applyBorder="1" applyAlignment="1">
      <alignment horizontal="left" vertical="center"/>
    </xf>
    <xf numFmtId="177" fontId="5" fillId="0" borderId="1" xfId="4" applyNumberFormat="1" applyFont="1" applyFill="1" applyBorder="1" applyAlignment="1">
      <alignment horizontal="center" vertical="center"/>
    </xf>
    <xf numFmtId="0" fontId="5" fillId="0" borderId="1" xfId="4" applyFont="1" applyBorder="1">
      <alignment vertical="center"/>
    </xf>
    <xf numFmtId="0" fontId="5" fillId="0" borderId="1" xfId="4" applyFont="1" applyFill="1" applyBorder="1" applyAlignment="1">
      <alignment vertical="center"/>
    </xf>
    <xf numFmtId="0" fontId="0" fillId="0" borderId="1" xfId="0" applyBorder="1">
      <alignment vertical="center"/>
    </xf>
    <xf numFmtId="9" fontId="5" fillId="0" borderId="1" xfId="4" applyNumberFormat="1" applyFont="1" applyFill="1" applyBorder="1" applyAlignment="1">
      <alignment vertical="center"/>
    </xf>
    <xf numFmtId="0" fontId="8" fillId="0" borderId="1" xfId="4" applyFont="1" applyFill="1" applyBorder="1" applyAlignment="1">
      <alignment horizontal="left" vertical="center"/>
    </xf>
    <xf numFmtId="10" fontId="5" fillId="0" borderId="1" xfId="4" applyNumberFormat="1" applyFont="1" applyFill="1" applyBorder="1" applyAlignment="1">
      <alignment vertical="center"/>
    </xf>
    <xf numFmtId="0" fontId="9" fillId="0" borderId="1" xfId="3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horizontal="center" vertical="center" wrapText="1"/>
    </xf>
    <xf numFmtId="0" fontId="5" fillId="0" borderId="0" xfId="3" applyFont="1" applyFill="1">
      <alignment vertical="center"/>
    </xf>
    <xf numFmtId="0" fontId="5" fillId="0" borderId="1" xfId="3" applyFont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/>
    </xf>
    <xf numFmtId="0" fontId="5" fillId="0" borderId="1" xfId="3" applyFont="1" applyBorder="1">
      <alignment vertical="center"/>
    </xf>
    <xf numFmtId="0" fontId="5" fillId="0" borderId="1" xfId="4" applyFont="1" applyFill="1" applyBorder="1" applyAlignment="1" applyProtection="1">
      <alignment horizontal="center" vertical="center"/>
    </xf>
    <xf numFmtId="0" fontId="5" fillId="0" borderId="1" xfId="4" applyFont="1" applyFill="1" applyBorder="1" applyAlignment="1">
      <alignment horizontal="center" vertical="center"/>
    </xf>
    <xf numFmtId="0" fontId="6" fillId="0" borderId="1" xfId="4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3" applyFont="1" applyFill="1" applyAlignment="1" applyProtection="1">
      <alignment vertical="center" wrapText="1"/>
    </xf>
    <xf numFmtId="0" fontId="8" fillId="0" borderId="0" xfId="3">
      <alignment vertical="center"/>
    </xf>
    <xf numFmtId="0" fontId="10" fillId="0" borderId="6" xfId="3" applyFont="1" applyFill="1" applyBorder="1" applyAlignment="1" applyProtection="1">
      <alignment horizontal="center" vertical="center" wrapText="1"/>
    </xf>
    <xf numFmtId="0" fontId="3" fillId="0" borderId="1" xfId="3" applyFont="1" applyFill="1" applyBorder="1" applyAlignment="1" applyProtection="1">
      <alignment horizontal="center" vertical="center" wrapText="1"/>
    </xf>
    <xf numFmtId="0" fontId="10" fillId="0" borderId="6" xfId="3" applyFont="1" applyFill="1" applyBorder="1" applyAlignment="1" applyProtection="1">
      <alignment horizontal="left" vertical="center"/>
    </xf>
    <xf numFmtId="0" fontId="5" fillId="0" borderId="1" xfId="3" applyFont="1" applyFill="1" applyBorder="1" applyAlignment="1" applyProtection="1">
      <alignment horizontal="center" vertical="center" wrapText="1"/>
    </xf>
    <xf numFmtId="0" fontId="5" fillId="0" borderId="6" xfId="3" applyFont="1" applyFill="1" applyBorder="1" applyAlignment="1" applyProtection="1">
      <alignment vertical="center"/>
    </xf>
    <xf numFmtId="0" fontId="14" fillId="0" borderId="1" xfId="4" applyFont="1" applyFill="1" applyBorder="1" applyAlignment="1">
      <alignment horizontal="center" vertical="center" wrapText="1"/>
    </xf>
    <xf numFmtId="178" fontId="5" fillId="0" borderId="1" xfId="4" applyNumberFormat="1" applyFont="1" applyFill="1" applyBorder="1" applyAlignment="1">
      <alignment horizontal="center" vertical="center"/>
    </xf>
    <xf numFmtId="0" fontId="10" fillId="0" borderId="6" xfId="3" applyFont="1" applyFill="1" applyBorder="1" applyAlignment="1" applyProtection="1">
      <alignment vertical="center"/>
    </xf>
    <xf numFmtId="10" fontId="5" fillId="0" borderId="1" xfId="3" applyNumberFormat="1" applyFont="1" applyFill="1" applyBorder="1" applyAlignment="1" applyProtection="1">
      <alignment horizontal="center" vertical="center" wrapText="1"/>
    </xf>
    <xf numFmtId="0" fontId="8" fillId="0" borderId="6" xfId="3" applyFont="1" applyFill="1" applyBorder="1" applyAlignment="1" applyProtection="1">
      <alignment vertical="center"/>
    </xf>
    <xf numFmtId="179" fontId="5" fillId="0" borderId="1" xfId="3" applyNumberFormat="1" applyFont="1" applyFill="1" applyBorder="1" applyAlignment="1" applyProtection="1">
      <alignment horizontal="center" vertical="center" wrapText="1"/>
    </xf>
    <xf numFmtId="177" fontId="5" fillId="0" borderId="1" xfId="3" applyNumberFormat="1" applyFont="1" applyFill="1" applyBorder="1" applyAlignment="1" applyProtection="1">
      <alignment horizontal="center" vertical="center" wrapText="1"/>
    </xf>
    <xf numFmtId="180" fontId="3" fillId="0" borderId="1" xfId="3" applyNumberFormat="1" applyFont="1" applyFill="1" applyBorder="1" applyAlignment="1" applyProtection="1">
      <alignment horizontal="right" vertical="center" wrapText="1"/>
    </xf>
    <xf numFmtId="180" fontId="5" fillId="0" borderId="1" xfId="3" applyNumberFormat="1" applyFont="1" applyFill="1" applyBorder="1" applyAlignment="1" applyProtection="1">
      <alignment horizontal="right" vertical="center" wrapText="1"/>
    </xf>
    <xf numFmtId="0" fontId="5" fillId="0" borderId="6" xfId="3" applyFont="1" applyFill="1" applyBorder="1" applyAlignment="1" applyProtection="1">
      <alignment horizontal="left" vertical="center"/>
    </xf>
    <xf numFmtId="177" fontId="5" fillId="0" borderId="1" xfId="3" applyNumberFormat="1" applyFont="1" applyFill="1" applyBorder="1" applyAlignment="1" applyProtection="1">
      <alignment horizontal="right" vertical="center" wrapText="1"/>
    </xf>
    <xf numFmtId="0" fontId="4" fillId="0" borderId="0" xfId="0" applyFont="1">
      <alignment vertical="center"/>
    </xf>
    <xf numFmtId="0" fontId="17" fillId="0" borderId="0" xfId="4" applyFont="1" applyFill="1" applyAlignment="1" applyProtection="1">
      <alignment vertical="center" wrapText="1"/>
    </xf>
    <xf numFmtId="0" fontId="8" fillId="0" borderId="0" xfId="4">
      <alignment vertical="center"/>
    </xf>
    <xf numFmtId="0" fontId="18" fillId="0" borderId="5" xfId="4" applyFont="1" applyFill="1" applyBorder="1" applyAlignment="1" applyProtection="1">
      <alignment vertical="center" wrapText="1"/>
    </xf>
    <xf numFmtId="0" fontId="18" fillId="0" borderId="5" xfId="4" applyFont="1" applyFill="1" applyBorder="1" applyAlignment="1" applyProtection="1">
      <alignment horizontal="right" vertical="center" wrapText="1"/>
    </xf>
    <xf numFmtId="0" fontId="10" fillId="0" borderId="1" xfId="4" applyFont="1" applyFill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vertical="center" wrapText="1"/>
    </xf>
    <xf numFmtId="180" fontId="8" fillId="0" borderId="1" xfId="4" applyNumberFormat="1" applyFont="1" applyFill="1" applyBorder="1" applyAlignment="1" applyProtection="1">
      <alignment horizontal="right" vertical="center" wrapText="1"/>
    </xf>
    <xf numFmtId="0" fontId="8" fillId="0" borderId="1" xfId="4" applyFont="1" applyFill="1" applyBorder="1" applyAlignment="1" applyProtection="1">
      <alignment horizontal="left" vertical="center" wrapText="1"/>
    </xf>
    <xf numFmtId="180" fontId="10" fillId="0" borderId="1" xfId="4" applyNumberFormat="1" applyFont="1" applyFill="1" applyBorder="1" applyAlignment="1" applyProtection="1">
      <alignment horizontal="right" vertical="center" wrapText="1"/>
    </xf>
    <xf numFmtId="180" fontId="8" fillId="0" borderId="1" xfId="4" applyNumberFormat="1" applyFont="1" applyFill="1" applyBorder="1" applyAlignment="1" applyProtection="1">
      <alignment vertical="center" wrapText="1"/>
    </xf>
    <xf numFmtId="0" fontId="19" fillId="0" borderId="1" xfId="4" applyFont="1" applyFill="1" applyBorder="1" applyAlignment="1" applyProtection="1">
      <alignment horizontal="left" vertical="center" wrapText="1"/>
    </xf>
    <xf numFmtId="0" fontId="8" fillId="0" borderId="1" xfId="4" applyFont="1" applyFill="1" applyBorder="1" applyAlignment="1" applyProtection="1">
      <alignment vertical="center"/>
    </xf>
    <xf numFmtId="180" fontId="8" fillId="0" borderId="1" xfId="4" applyNumberFormat="1" applyFont="1" applyFill="1" applyBorder="1" applyAlignment="1" applyProtection="1">
      <alignment vertical="center"/>
    </xf>
    <xf numFmtId="0" fontId="10" fillId="0" borderId="1" xfId="4" applyFont="1" applyFill="1" applyBorder="1" applyAlignment="1" applyProtection="1">
      <alignment vertical="center"/>
    </xf>
    <xf numFmtId="0" fontId="8" fillId="0" borderId="1" xfId="4" applyFont="1" applyFill="1" applyBorder="1" applyAlignment="1" applyProtection="1">
      <alignment horizontal="right" vertical="center" wrapText="1"/>
    </xf>
    <xf numFmtId="0" fontId="8" fillId="0" borderId="0" xfId="4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0" fontId="15" fillId="0" borderId="1" xfId="4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/>
    </xf>
    <xf numFmtId="0" fontId="6" fillId="0" borderId="1" xfId="4" applyFont="1" applyFill="1" applyBorder="1" applyAlignment="1">
      <alignment horizontal="center" vertical="center" wrapText="1"/>
    </xf>
    <xf numFmtId="178" fontId="5" fillId="0" borderId="1" xfId="4" applyNumberFormat="1" applyFont="1" applyBorder="1" applyAlignment="1">
      <alignment horizontal="center" vertical="center"/>
    </xf>
    <xf numFmtId="177" fontId="6" fillId="0" borderId="1" xfId="4" applyNumberFormat="1" applyFont="1" applyFill="1" applyBorder="1" applyAlignment="1">
      <alignment horizontal="center" vertical="center"/>
    </xf>
    <xf numFmtId="177" fontId="11" fillId="0" borderId="1" xfId="4" applyNumberFormat="1" applyFont="1" applyFill="1" applyBorder="1" applyAlignment="1">
      <alignment horizontal="center" vertical="center"/>
    </xf>
    <xf numFmtId="0" fontId="3" fillId="0" borderId="1" xfId="4" applyFont="1" applyFill="1" applyBorder="1" applyAlignment="1" applyProtection="1">
      <alignment horizontal="center" vertical="center" wrapText="1"/>
    </xf>
    <xf numFmtId="49" fontId="6" fillId="0" borderId="1" xfId="4" applyNumberFormat="1" applyFont="1" applyFill="1" applyBorder="1" applyAlignment="1" applyProtection="1">
      <alignment horizontal="center" vertical="center"/>
    </xf>
    <xf numFmtId="0" fontId="12" fillId="0" borderId="0" xfId="3" applyFont="1" applyBorder="1" applyAlignment="1">
      <alignment horizontal="justify" wrapText="1"/>
    </xf>
    <xf numFmtId="0" fontId="8" fillId="0" borderId="7" xfId="3" applyFont="1" applyBorder="1" applyAlignment="1">
      <alignment horizontal="justify" wrapText="1"/>
    </xf>
    <xf numFmtId="0" fontId="21" fillId="0" borderId="7" xfId="3" applyFont="1" applyBorder="1" applyAlignment="1">
      <alignment horizontal="justify" wrapText="1"/>
    </xf>
    <xf numFmtId="0" fontId="21" fillId="0" borderId="8" xfId="3" applyFont="1" applyBorder="1" applyAlignment="1">
      <alignment horizontal="justify" wrapText="1"/>
    </xf>
    <xf numFmtId="0" fontId="0" fillId="2" borderId="1" xfId="0" applyFill="1" applyBorder="1" applyAlignment="1">
      <alignment horizontal="left" vertical="center"/>
    </xf>
    <xf numFmtId="0" fontId="5" fillId="2" borderId="1" xfId="3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177" fontId="5" fillId="2" borderId="1" xfId="4" applyNumberFormat="1" applyFont="1" applyFill="1" applyBorder="1" applyAlignment="1">
      <alignment horizontal="left" vertical="center"/>
    </xf>
    <xf numFmtId="0" fontId="5" fillId="0" borderId="1" xfId="4" applyFont="1" applyBorder="1">
      <alignment vertical="center"/>
    </xf>
    <xf numFmtId="0" fontId="8" fillId="0" borderId="1" xfId="4" applyFont="1" applyFill="1" applyBorder="1" applyAlignment="1" applyProtection="1">
      <alignment horizontal="right" vertical="center" wrapText="1"/>
    </xf>
    <xf numFmtId="0" fontId="8" fillId="0" borderId="1" xfId="4" applyFont="1" applyFill="1" applyBorder="1" applyAlignment="1" applyProtection="1">
      <alignment horizontal="left" vertical="center" indent="1"/>
    </xf>
    <xf numFmtId="0" fontId="5" fillId="0" borderId="6" xfId="3" applyFont="1" applyFill="1" applyBorder="1" applyAlignment="1" applyProtection="1">
      <alignment vertical="center"/>
    </xf>
    <xf numFmtId="180" fontId="3" fillId="0" borderId="1" xfId="3" applyNumberFormat="1" applyFont="1" applyFill="1" applyBorder="1" applyAlignment="1" applyProtection="1">
      <alignment horizontal="right" vertical="center" wrapText="1"/>
    </xf>
    <xf numFmtId="180" fontId="5" fillId="0" borderId="1" xfId="3" applyNumberFormat="1" applyFont="1" applyFill="1" applyBorder="1" applyAlignment="1" applyProtection="1">
      <alignment horizontal="right" vertical="center" wrapText="1"/>
    </xf>
    <xf numFmtId="0" fontId="5" fillId="0" borderId="0" xfId="3" applyFont="1">
      <alignment vertical="center"/>
    </xf>
    <xf numFmtId="0" fontId="9" fillId="0" borderId="1" xfId="3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/>
    </xf>
    <xf numFmtId="178" fontId="5" fillId="0" borderId="1" xfId="3" applyNumberFormat="1" applyFont="1" applyBorder="1" applyAlignment="1">
      <alignment horizontal="center" vertical="center"/>
    </xf>
    <xf numFmtId="0" fontId="3" fillId="0" borderId="1" xfId="3" applyFont="1" applyBorder="1">
      <alignment vertical="center"/>
    </xf>
    <xf numFmtId="177" fontId="5" fillId="0" borderId="1" xfId="4" applyNumberFormat="1" applyFont="1" applyFill="1" applyBorder="1" applyAlignment="1">
      <alignment horizontal="center" vertical="center"/>
    </xf>
    <xf numFmtId="9" fontId="5" fillId="0" borderId="1" xfId="4" applyNumberFormat="1" applyFont="1" applyFill="1" applyBorder="1" applyAlignment="1">
      <alignment vertical="center"/>
    </xf>
    <xf numFmtId="0" fontId="1" fillId="0" borderId="1" xfId="8" applyBorder="1">
      <alignment vertical="center"/>
    </xf>
    <xf numFmtId="181" fontId="5" fillId="0" borderId="1" xfId="3" applyNumberFormat="1" applyFont="1" applyBorder="1" applyAlignment="1">
      <alignment horizontal="center" vertical="center"/>
    </xf>
    <xf numFmtId="181" fontId="5" fillId="0" borderId="0" xfId="3" applyNumberFormat="1" applyFont="1">
      <alignment vertical="center"/>
    </xf>
    <xf numFmtId="181" fontId="9" fillId="0" borderId="1" xfId="3" applyNumberFormat="1" applyFont="1" applyFill="1" applyBorder="1" applyAlignment="1">
      <alignment horizontal="center" vertical="center" wrapText="1"/>
    </xf>
    <xf numFmtId="178" fontId="1" fillId="0" borderId="1" xfId="8" applyNumberFormat="1" applyBorder="1">
      <alignment vertical="center"/>
    </xf>
    <xf numFmtId="43" fontId="9" fillId="2" borderId="1" xfId="5" applyNumberFormat="1" applyFont="1" applyFill="1" applyBorder="1" applyAlignment="1">
      <alignment horizontal="left" vertical="center"/>
    </xf>
    <xf numFmtId="176" fontId="4" fillId="2" borderId="1" xfId="0" applyNumberFormat="1" applyFont="1" applyFill="1" applyBorder="1">
      <alignment vertical="center"/>
    </xf>
    <xf numFmtId="176" fontId="5" fillId="2" borderId="1" xfId="4" applyNumberFormat="1" applyFont="1" applyFill="1" applyBorder="1" applyAlignment="1">
      <alignment vertical="center" wrapText="1"/>
    </xf>
    <xf numFmtId="9" fontId="4" fillId="2" borderId="1" xfId="0" applyNumberFormat="1" applyFont="1" applyFill="1" applyBorder="1">
      <alignment vertical="center"/>
    </xf>
    <xf numFmtId="9" fontId="5" fillId="2" borderId="1" xfId="4" applyNumberFormat="1" applyFont="1" applyFill="1" applyBorder="1" applyAlignment="1">
      <alignment vertical="center" wrapText="1"/>
    </xf>
    <xf numFmtId="182" fontId="5" fillId="0" borderId="1" xfId="3" applyNumberFormat="1" applyFont="1" applyFill="1" applyBorder="1" applyAlignment="1" applyProtection="1">
      <alignment horizontal="center" vertical="center" wrapText="1"/>
    </xf>
    <xf numFmtId="0" fontId="22" fillId="0" borderId="1" xfId="0" applyFont="1" applyBorder="1">
      <alignment vertical="center"/>
    </xf>
    <xf numFmtId="0" fontId="12" fillId="0" borderId="0" xfId="4" applyFont="1" applyAlignment="1">
      <alignment horizontal="left" vertical="center"/>
    </xf>
    <xf numFmtId="0" fontId="33" fillId="2" borderId="1" xfId="3" applyFont="1" applyFill="1" applyBorder="1" applyAlignment="1">
      <alignment horizontal="center" vertical="center"/>
    </xf>
    <xf numFmtId="0" fontId="35" fillId="2" borderId="1" xfId="3" applyFont="1" applyFill="1" applyBorder="1" applyAlignment="1" applyProtection="1">
      <alignment horizontal="left" vertical="center"/>
    </xf>
    <xf numFmtId="0" fontId="18" fillId="2" borderId="1" xfId="3" applyFont="1" applyFill="1" applyBorder="1" applyAlignment="1" applyProtection="1">
      <alignment horizontal="left" vertical="center" indent="2"/>
    </xf>
    <xf numFmtId="177" fontId="36" fillId="2" borderId="1" xfId="3" applyNumberFormat="1" applyFont="1" applyFill="1" applyBorder="1" applyAlignment="1">
      <alignment horizontal="left" vertical="center"/>
    </xf>
    <xf numFmtId="177" fontId="38" fillId="2" borderId="1" xfId="3" applyNumberFormat="1" applyFont="1" applyFill="1" applyBorder="1" applyAlignment="1">
      <alignment horizontal="left" vertical="center"/>
    </xf>
    <xf numFmtId="0" fontId="18" fillId="2" borderId="1" xfId="3" applyFont="1" applyFill="1" applyBorder="1">
      <alignment vertical="center"/>
    </xf>
    <xf numFmtId="0" fontId="33" fillId="0" borderId="1" xfId="3" applyFont="1" applyFill="1" applyBorder="1" applyAlignment="1">
      <alignment horizontal="center" vertical="center" wrapText="1"/>
    </xf>
    <xf numFmtId="0" fontId="33" fillId="0" borderId="2" xfId="3" applyFont="1" applyFill="1" applyBorder="1" applyAlignment="1">
      <alignment horizontal="center" vertical="center" wrapText="1"/>
    </xf>
    <xf numFmtId="0" fontId="18" fillId="0" borderId="0" xfId="3" applyFont="1" applyFill="1">
      <alignment vertical="center"/>
    </xf>
    <xf numFmtId="0" fontId="18" fillId="0" borderId="1" xfId="3" applyFont="1" applyBorder="1" applyAlignment="1">
      <alignment horizontal="center" vertical="center"/>
    </xf>
    <xf numFmtId="178" fontId="18" fillId="0" borderId="1" xfId="3" applyNumberFormat="1" applyFont="1" applyBorder="1" applyAlignment="1">
      <alignment horizontal="center" vertical="center"/>
    </xf>
    <xf numFmtId="178" fontId="18" fillId="0" borderId="1" xfId="3" applyNumberFormat="1" applyFont="1" applyFill="1" applyBorder="1" applyAlignment="1">
      <alignment horizontal="center" vertical="center"/>
    </xf>
    <xf numFmtId="0" fontId="18" fillId="0" borderId="1" xfId="3" applyFont="1" applyFill="1" applyBorder="1" applyAlignment="1">
      <alignment horizontal="center" vertical="center"/>
    </xf>
    <xf numFmtId="0" fontId="18" fillId="0" borderId="2" xfId="3" applyFont="1" applyFill="1" applyBorder="1" applyAlignment="1">
      <alignment horizontal="center" vertical="center"/>
    </xf>
    <xf numFmtId="0" fontId="18" fillId="0" borderId="1" xfId="3" applyFont="1" applyBorder="1">
      <alignment vertical="center"/>
    </xf>
    <xf numFmtId="178" fontId="1" fillId="0" borderId="1" xfId="8" applyNumberFormat="1" applyBorder="1" applyAlignment="1">
      <alignment horizontal="center" vertical="center"/>
    </xf>
    <xf numFmtId="0" fontId="12" fillId="0" borderId="0" xfId="3" applyFont="1" applyBorder="1">
      <alignment vertical="center"/>
    </xf>
    <xf numFmtId="0" fontId="8" fillId="0" borderId="0" xfId="3" applyBorder="1">
      <alignment vertical="center"/>
    </xf>
    <xf numFmtId="0" fontId="0" fillId="0" borderId="0" xfId="0" applyBorder="1">
      <alignment vertical="center"/>
    </xf>
    <xf numFmtId="0" fontId="4" fillId="0" borderId="0" xfId="0" applyFont="1" applyBorder="1">
      <alignment vertical="center"/>
    </xf>
    <xf numFmtId="0" fontId="13" fillId="2" borderId="1" xfId="3" applyFont="1" applyFill="1" applyBorder="1" applyAlignment="1" applyProtection="1">
      <alignment horizontal="center" vertical="center"/>
    </xf>
    <xf numFmtId="0" fontId="13" fillId="0" borderId="1" xfId="3" applyFont="1" applyFill="1" applyBorder="1" applyAlignment="1" applyProtection="1">
      <alignment horizontal="center" vertical="center"/>
    </xf>
    <xf numFmtId="0" fontId="13" fillId="0" borderId="1" xfId="3" applyFont="1" applyFill="1" applyBorder="1" applyAlignment="1">
      <alignment horizontal="center" vertical="center" wrapText="1"/>
    </xf>
    <xf numFmtId="0" fontId="40" fillId="2" borderId="1" xfId="3" applyFont="1" applyFill="1" applyBorder="1" applyAlignment="1" applyProtection="1">
      <alignment horizontal="center" vertical="center"/>
    </xf>
    <xf numFmtId="0" fontId="13" fillId="0" borderId="1" xfId="3" applyFont="1" applyFill="1" applyBorder="1" applyAlignment="1">
      <alignment horizontal="center" vertical="center"/>
    </xf>
    <xf numFmtId="176" fontId="13" fillId="0" borderId="1" xfId="3" applyNumberFormat="1" applyFont="1" applyFill="1" applyBorder="1" applyAlignment="1">
      <alignment horizontal="center" vertical="center"/>
    </xf>
    <xf numFmtId="0" fontId="18" fillId="2" borderId="1" xfId="3" applyFont="1" applyFill="1" applyBorder="1" applyAlignment="1" applyProtection="1">
      <alignment horizontal="center" vertical="center"/>
    </xf>
    <xf numFmtId="0" fontId="18" fillId="2" borderId="1" xfId="3" applyFont="1" applyFill="1" applyBorder="1" applyAlignment="1">
      <alignment horizontal="center" vertical="center"/>
    </xf>
    <xf numFmtId="176" fontId="18" fillId="2" borderId="1" xfId="3" applyNumberFormat="1" applyFont="1" applyFill="1" applyBorder="1" applyAlignment="1">
      <alignment horizontal="center" vertical="center"/>
    </xf>
    <xf numFmtId="0" fontId="41" fillId="2" borderId="0" xfId="0" applyFont="1" applyFill="1" applyAlignment="1">
      <alignment horizontal="center" vertical="center"/>
    </xf>
    <xf numFmtId="176" fontId="18" fillId="0" borderId="1" xfId="3" applyNumberFormat="1" applyFont="1" applyFill="1" applyBorder="1" applyAlignment="1">
      <alignment horizontal="center" vertical="center"/>
    </xf>
    <xf numFmtId="49" fontId="42" fillId="2" borderId="1" xfId="3" applyNumberFormat="1" applyFont="1" applyFill="1" applyBorder="1" applyAlignment="1" applyProtection="1">
      <alignment horizontal="center" vertical="center"/>
    </xf>
    <xf numFmtId="49" fontId="34" fillId="2" borderId="1" xfId="3" applyNumberFormat="1" applyFont="1" applyFill="1" applyBorder="1" applyAlignment="1" applyProtection="1">
      <alignment horizontal="center" vertical="center"/>
    </xf>
    <xf numFmtId="0" fontId="40" fillId="2" borderId="1" xfId="3" applyFont="1" applyFill="1" applyBorder="1" applyAlignment="1" applyProtection="1">
      <alignment horizontal="center" vertical="center" wrapText="1"/>
    </xf>
    <xf numFmtId="0" fontId="18" fillId="0" borderId="1" xfId="3" applyNumberFormat="1" applyFont="1" applyFill="1" applyBorder="1" applyAlignment="1">
      <alignment horizontal="center" vertical="center"/>
    </xf>
    <xf numFmtId="0" fontId="40" fillId="2" borderId="1" xfId="3" applyFont="1" applyFill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7" fillId="0" borderId="0" xfId="3" applyFont="1" applyFill="1" applyAlignment="1" applyProtection="1">
      <alignment horizontal="center" vertical="center"/>
    </xf>
    <xf numFmtId="0" fontId="20" fillId="0" borderId="0" xfId="3" applyFont="1" applyAlignment="1">
      <alignment horizontal="center" vertical="center" wrapText="1"/>
    </xf>
    <xf numFmtId="0" fontId="7" fillId="0" borderId="0" xfId="4" applyFont="1" applyFill="1" applyAlignment="1" applyProtection="1">
      <alignment horizontal="center" vertical="center"/>
    </xf>
    <xf numFmtId="0" fontId="10" fillId="0" borderId="5" xfId="4" applyFont="1" applyFill="1" applyBorder="1" applyAlignment="1" applyProtection="1">
      <alignment horizontal="left" vertical="center"/>
    </xf>
    <xf numFmtId="0" fontId="3" fillId="0" borderId="5" xfId="4" applyFont="1" applyFill="1" applyBorder="1" applyAlignment="1" applyProtection="1">
      <alignment horizontal="left" vertical="center"/>
    </xf>
    <xf numFmtId="0" fontId="5" fillId="0" borderId="2" xfId="4" applyFont="1" applyBorder="1" applyAlignment="1">
      <alignment horizontal="center" vertical="center" wrapText="1"/>
    </xf>
    <xf numFmtId="0" fontId="5" fillId="0" borderId="3" xfId="4" applyFont="1" applyBorder="1" applyAlignment="1">
      <alignment horizontal="center" vertical="center" wrapText="1"/>
    </xf>
    <xf numFmtId="0" fontId="5" fillId="0" borderId="4" xfId="4" applyFont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32" fillId="0" borderId="0" xfId="4" applyFont="1" applyFill="1" applyAlignment="1" applyProtection="1">
      <alignment horizontal="center" vertical="center" wrapText="1"/>
    </xf>
    <xf numFmtId="0" fontId="31" fillId="0" borderId="5" xfId="3" applyFont="1" applyBorder="1" applyAlignment="1">
      <alignment horizontal="center" vertical="center"/>
    </xf>
    <xf numFmtId="0" fontId="13" fillId="0" borderId="5" xfId="3" applyFont="1" applyFill="1" applyBorder="1" applyAlignment="1" applyProtection="1">
      <alignment horizontal="left" vertical="center" wrapText="1"/>
    </xf>
    <xf numFmtId="180" fontId="5" fillId="0" borderId="6" xfId="3" applyNumberFormat="1" applyFont="1" applyFill="1" applyBorder="1" applyAlignment="1" applyProtection="1">
      <alignment horizontal="center" vertical="center" wrapText="1"/>
    </xf>
    <xf numFmtId="180" fontId="5" fillId="0" borderId="9" xfId="3" applyNumberFormat="1" applyFont="1" applyFill="1" applyBorder="1" applyAlignment="1" applyProtection="1">
      <alignment horizontal="center" vertical="center" wrapText="1"/>
    </xf>
    <xf numFmtId="180" fontId="5" fillId="0" borderId="10" xfId="3" applyNumberFormat="1" applyFont="1" applyFill="1" applyBorder="1" applyAlignment="1" applyProtection="1">
      <alignment horizontal="center" vertical="center" wrapText="1"/>
    </xf>
    <xf numFmtId="0" fontId="32" fillId="0" borderId="0" xfId="3" applyFont="1" applyAlignment="1">
      <alignment horizontal="center" vertical="center"/>
    </xf>
    <xf numFmtId="178" fontId="18" fillId="0" borderId="1" xfId="3" applyNumberFormat="1" applyFont="1" applyFill="1" applyBorder="1" applyAlignment="1">
      <alignment horizontal="center" vertical="center"/>
    </xf>
    <xf numFmtId="0" fontId="18" fillId="0" borderId="1" xfId="3" applyFont="1" applyFill="1" applyBorder="1" applyAlignment="1">
      <alignment horizontal="center" vertical="center"/>
    </xf>
    <xf numFmtId="0" fontId="18" fillId="0" borderId="2" xfId="3" applyFont="1" applyFill="1" applyBorder="1" applyAlignment="1">
      <alignment horizontal="center" vertical="center"/>
    </xf>
    <xf numFmtId="0" fontId="18" fillId="0" borderId="3" xfId="3" applyFont="1" applyFill="1" applyBorder="1" applyAlignment="1">
      <alignment horizontal="center" vertical="center"/>
    </xf>
    <xf numFmtId="0" fontId="18" fillId="0" borderId="4" xfId="3" applyFont="1" applyFill="1" applyBorder="1" applyAlignment="1">
      <alignment horizontal="center" vertical="center"/>
    </xf>
    <xf numFmtId="0" fontId="30" fillId="0" borderId="0" xfId="3" applyFont="1" applyAlignment="1">
      <alignment horizontal="center" vertical="center"/>
    </xf>
    <xf numFmtId="0" fontId="39" fillId="0" borderId="0" xfId="4" applyFont="1" applyAlignment="1">
      <alignment horizontal="center" vertical="center" wrapText="1"/>
    </xf>
    <xf numFmtId="176" fontId="39" fillId="0" borderId="0" xfId="4" applyNumberFormat="1" applyFont="1" applyAlignment="1">
      <alignment horizontal="center" vertical="center" wrapText="1"/>
    </xf>
    <xf numFmtId="0" fontId="32" fillId="0" borderId="0" xfId="3" applyFont="1" applyFill="1" applyAlignment="1" applyProtection="1">
      <alignment horizontal="center" vertical="center" wrapText="1"/>
    </xf>
    <xf numFmtId="0" fontId="32" fillId="0" borderId="0" xfId="3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horizontal="left" vertical="center"/>
    </xf>
  </cellXfs>
  <cellStyles count="9">
    <cellStyle name="常规" xfId="0" builtinId="0"/>
    <cellStyle name="常规 10" xfId="2"/>
    <cellStyle name="常规 12 5" xfId="6"/>
    <cellStyle name="常规 2" xfId="3"/>
    <cellStyle name="常规 3" xfId="4"/>
    <cellStyle name="常规 37" xfId="1"/>
    <cellStyle name="常规 4" xfId="8"/>
    <cellStyle name="千位分隔 2" xfId="5"/>
    <cellStyle name="千位分隔 3" xfId="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0"/>
  <sheetViews>
    <sheetView workbookViewId="0">
      <selection activeCell="G16" sqref="G16"/>
    </sheetView>
  </sheetViews>
  <sheetFormatPr defaultColWidth="9" defaultRowHeight="14.4"/>
  <cols>
    <col min="1" max="1" width="27.109375" customWidth="1"/>
    <col min="2" max="2" width="35.77734375" customWidth="1"/>
  </cols>
  <sheetData>
    <row r="1" spans="1:2" ht="26.4">
      <c r="A1" s="150" t="s">
        <v>0</v>
      </c>
      <c r="B1" s="150"/>
    </row>
    <row r="2" spans="1:2" ht="20.399999999999999">
      <c r="A2" s="151" t="s">
        <v>1</v>
      </c>
      <c r="B2" s="151"/>
    </row>
    <row r="3" spans="1:2" ht="21.6">
      <c r="A3" s="79" t="s">
        <v>2</v>
      </c>
      <c r="B3" s="80" t="s">
        <v>175</v>
      </c>
    </row>
    <row r="4" spans="1:2" ht="20.399999999999999">
      <c r="A4" s="79" t="s">
        <v>3</v>
      </c>
      <c r="B4" s="80" t="s">
        <v>176</v>
      </c>
    </row>
    <row r="5" spans="1:2" ht="20.399999999999999">
      <c r="A5" s="79" t="s">
        <v>4</v>
      </c>
      <c r="B5" s="80" t="s">
        <v>177</v>
      </c>
    </row>
    <row r="6" spans="1:2" ht="21.6">
      <c r="A6" s="79" t="s">
        <v>5</v>
      </c>
      <c r="B6" s="80" t="s">
        <v>178</v>
      </c>
    </row>
    <row r="7" spans="1:2" ht="20.399999999999999">
      <c r="A7" s="79" t="s">
        <v>6</v>
      </c>
      <c r="B7" s="80" t="s">
        <v>179</v>
      </c>
    </row>
    <row r="8" spans="1:2" ht="20.399999999999999">
      <c r="A8" s="79" t="s">
        <v>7</v>
      </c>
      <c r="B8" s="81">
        <v>426100</v>
      </c>
    </row>
    <row r="9" spans="1:2" ht="42" customHeight="1">
      <c r="A9" s="79" t="s">
        <v>8</v>
      </c>
      <c r="B9" s="81">
        <v>15116686333</v>
      </c>
    </row>
    <row r="10" spans="1:2" ht="45.75" customHeight="1">
      <c r="A10" s="79" t="s">
        <v>9</v>
      </c>
      <c r="B10" s="82" t="s">
        <v>268</v>
      </c>
    </row>
  </sheetData>
  <mergeCells count="2">
    <mergeCell ref="A1:B1"/>
    <mergeCell ref="A2:B2"/>
  </mergeCells>
  <phoneticPr fontId="29" type="noConversion"/>
  <pageMargins left="1.4791666666666701" right="0.69930555555555596" top="1.45" bottom="0.75" header="0.25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4"/>
  <sheetViews>
    <sheetView topLeftCell="A28" workbookViewId="0">
      <selection activeCell="G8" sqref="G8"/>
    </sheetView>
  </sheetViews>
  <sheetFormatPr defaultColWidth="9" defaultRowHeight="14.4"/>
  <cols>
    <col min="1" max="1" width="26.44140625" style="34" customWidth="1"/>
    <col min="2" max="2" width="17" style="34" customWidth="1"/>
    <col min="3" max="3" width="16.77734375" style="34" customWidth="1"/>
    <col min="4" max="4" width="17" style="34" customWidth="1"/>
    <col min="5" max="5" width="11.109375" style="34" customWidth="1"/>
    <col min="8" max="9" width="12.6640625"/>
  </cols>
  <sheetData>
    <row r="1" spans="1:5" ht="21">
      <c r="A1" s="112" t="s">
        <v>10</v>
      </c>
      <c r="B1" s="69"/>
      <c r="C1" s="69"/>
    </row>
    <row r="2" spans="1:5" ht="26.4">
      <c r="A2" s="152" t="s">
        <v>193</v>
      </c>
      <c r="B2" s="152"/>
      <c r="C2" s="152"/>
      <c r="D2" s="152"/>
      <c r="E2" s="152"/>
    </row>
    <row r="3" spans="1:5" ht="22.8" customHeight="1">
      <c r="A3" s="153" t="s">
        <v>11</v>
      </c>
      <c r="B3" s="154"/>
      <c r="C3" s="154"/>
    </row>
    <row r="4" spans="1:5" ht="28.8" customHeight="1">
      <c r="A4" s="42" t="s">
        <v>12</v>
      </c>
      <c r="B4" s="42" t="s">
        <v>13</v>
      </c>
      <c r="C4" s="70" t="s">
        <v>14</v>
      </c>
      <c r="D4" s="70" t="s">
        <v>15</v>
      </c>
      <c r="E4" s="70" t="s">
        <v>16</v>
      </c>
    </row>
    <row r="5" spans="1:5" ht="22.05" customHeight="1">
      <c r="A5" s="42" t="s">
        <v>17</v>
      </c>
      <c r="B5" s="42">
        <f>B6+B7+B8</f>
        <v>46</v>
      </c>
      <c r="C5" s="42">
        <f>C6+C7+C8</f>
        <v>46</v>
      </c>
      <c r="D5" s="42">
        <f>D6+D7+D8</f>
        <v>40</v>
      </c>
      <c r="E5" s="155" t="s">
        <v>18</v>
      </c>
    </row>
    <row r="6" spans="1:5" ht="22.05" customHeight="1">
      <c r="A6" s="71" t="s">
        <v>19</v>
      </c>
      <c r="B6" s="71">
        <v>30</v>
      </c>
      <c r="C6" s="72">
        <v>26</v>
      </c>
      <c r="D6" s="72">
        <v>21</v>
      </c>
      <c r="E6" s="156"/>
    </row>
    <row r="7" spans="1:5" ht="22.05" customHeight="1">
      <c r="A7" s="71" t="s">
        <v>20</v>
      </c>
      <c r="B7" s="71">
        <v>16</v>
      </c>
      <c r="C7" s="72">
        <v>20</v>
      </c>
      <c r="D7" s="72">
        <v>19</v>
      </c>
      <c r="E7" s="156"/>
    </row>
    <row r="8" spans="1:5" ht="22.05" customHeight="1">
      <c r="A8" s="73" t="s">
        <v>21</v>
      </c>
      <c r="B8" s="73"/>
      <c r="C8" s="72"/>
      <c r="D8" s="72"/>
      <c r="E8" s="156"/>
    </row>
    <row r="9" spans="1:5" ht="22.05" customHeight="1">
      <c r="A9" s="42" t="s">
        <v>22</v>
      </c>
      <c r="B9" s="42">
        <f>B10+B11+B12</f>
        <v>1941</v>
      </c>
      <c r="C9" s="42">
        <f>C10+C11+C12</f>
        <v>1876</v>
      </c>
      <c r="D9" s="42">
        <f>D10+D11+D12</f>
        <v>1692</v>
      </c>
      <c r="E9" s="156"/>
    </row>
    <row r="10" spans="1:5" ht="22.05" customHeight="1">
      <c r="A10" s="71" t="s">
        <v>19</v>
      </c>
      <c r="B10" s="71">
        <v>1228</v>
      </c>
      <c r="C10" s="74">
        <v>1016</v>
      </c>
      <c r="D10" s="74">
        <v>823</v>
      </c>
      <c r="E10" s="156"/>
    </row>
    <row r="11" spans="1:5" ht="22.05" customHeight="1">
      <c r="A11" s="71" t="s">
        <v>20</v>
      </c>
      <c r="B11" s="71">
        <v>713</v>
      </c>
      <c r="C11" s="74">
        <v>860</v>
      </c>
      <c r="D11" s="74">
        <v>869</v>
      </c>
      <c r="E11" s="156"/>
    </row>
    <row r="12" spans="1:5" ht="22.05" customHeight="1">
      <c r="A12" s="73" t="s">
        <v>23</v>
      </c>
      <c r="B12" s="73"/>
      <c r="C12" s="74"/>
      <c r="D12" s="74"/>
      <c r="E12" s="156"/>
    </row>
    <row r="13" spans="1:5" ht="30" customHeight="1">
      <c r="A13" s="70" t="s">
        <v>24</v>
      </c>
      <c r="B13" s="72"/>
      <c r="C13" s="74"/>
      <c r="D13" s="74"/>
      <c r="E13" s="157"/>
    </row>
    <row r="14" spans="1:5" ht="22.05" customHeight="1">
      <c r="A14" s="10" t="s">
        <v>25</v>
      </c>
      <c r="B14" s="10">
        <v>101</v>
      </c>
      <c r="C14" s="10">
        <v>103</v>
      </c>
      <c r="D14" s="10">
        <v>90</v>
      </c>
      <c r="E14" s="158" t="s">
        <v>26</v>
      </c>
    </row>
    <row r="15" spans="1:5" ht="22.05" customHeight="1">
      <c r="A15" s="30" t="s">
        <v>27</v>
      </c>
      <c r="B15" s="30">
        <v>99</v>
      </c>
      <c r="C15" s="30">
        <v>99</v>
      </c>
      <c r="D15" s="30">
        <v>86</v>
      </c>
      <c r="E15" s="158"/>
    </row>
    <row r="16" spans="1:5" ht="22.05" customHeight="1">
      <c r="A16" s="30" t="s">
        <v>28</v>
      </c>
      <c r="B16" s="31">
        <v>62</v>
      </c>
      <c r="C16" s="31">
        <v>58</v>
      </c>
      <c r="D16" s="31">
        <v>48</v>
      </c>
      <c r="E16" s="158"/>
    </row>
    <row r="17" spans="1:5" ht="22.05" customHeight="1">
      <c r="A17" s="75" t="s">
        <v>29</v>
      </c>
      <c r="B17" s="32">
        <v>30</v>
      </c>
      <c r="C17" s="31">
        <v>28</v>
      </c>
      <c r="D17" s="31">
        <v>20</v>
      </c>
      <c r="E17" s="158"/>
    </row>
    <row r="18" spans="1:5" ht="22.05" customHeight="1">
      <c r="A18" s="75" t="s">
        <v>30</v>
      </c>
      <c r="B18" s="32">
        <v>32</v>
      </c>
      <c r="C18" s="31">
        <v>30</v>
      </c>
      <c r="D18" s="31">
        <v>28</v>
      </c>
      <c r="E18" s="158"/>
    </row>
    <row r="19" spans="1:5" ht="22.05" customHeight="1">
      <c r="A19" s="75" t="s">
        <v>31</v>
      </c>
      <c r="B19" s="32">
        <v>0</v>
      </c>
      <c r="C19" s="31">
        <v>0</v>
      </c>
      <c r="D19" s="31">
        <v>0</v>
      </c>
      <c r="E19" s="158"/>
    </row>
    <row r="20" spans="1:5" ht="22.05" customHeight="1">
      <c r="A20" s="76" t="s">
        <v>32</v>
      </c>
      <c r="B20" s="32">
        <v>0</v>
      </c>
      <c r="C20" s="32">
        <v>0</v>
      </c>
      <c r="D20" s="32">
        <v>0</v>
      </c>
      <c r="E20" s="158"/>
    </row>
    <row r="21" spans="1:5" ht="22.05" customHeight="1">
      <c r="A21" s="30" t="s">
        <v>33</v>
      </c>
      <c r="B21" s="32">
        <v>3</v>
      </c>
      <c r="C21" s="31">
        <v>4</v>
      </c>
      <c r="D21" s="31">
        <v>3</v>
      </c>
      <c r="E21" s="158"/>
    </row>
    <row r="22" spans="1:5" ht="22.05" customHeight="1">
      <c r="A22" s="30" t="s">
        <v>34</v>
      </c>
      <c r="B22" s="32">
        <v>7</v>
      </c>
      <c r="C22" s="31">
        <v>8</v>
      </c>
      <c r="D22" s="31">
        <v>9</v>
      </c>
      <c r="E22" s="158"/>
    </row>
    <row r="23" spans="1:5" ht="22.05" customHeight="1">
      <c r="A23" s="30" t="s">
        <v>35</v>
      </c>
      <c r="B23" s="32">
        <v>27</v>
      </c>
      <c r="C23" s="32">
        <v>29</v>
      </c>
      <c r="D23" s="32">
        <v>26</v>
      </c>
      <c r="E23" s="158"/>
    </row>
    <row r="24" spans="1:5" ht="22.05" customHeight="1">
      <c r="A24" s="72" t="s">
        <v>36</v>
      </c>
      <c r="B24" s="32">
        <v>2</v>
      </c>
      <c r="C24" s="32">
        <v>4</v>
      </c>
      <c r="D24" s="32">
        <v>4</v>
      </c>
      <c r="E24" s="158"/>
    </row>
    <row r="25" spans="1:5" ht="22.05" customHeight="1">
      <c r="A25" s="72" t="s">
        <v>37</v>
      </c>
      <c r="B25" s="32">
        <v>0</v>
      </c>
      <c r="C25" s="32">
        <v>0</v>
      </c>
      <c r="D25" s="32">
        <v>0</v>
      </c>
      <c r="E25" s="158"/>
    </row>
    <row r="26" spans="1:5" ht="22.05" customHeight="1">
      <c r="A26" s="72" t="s">
        <v>38</v>
      </c>
      <c r="B26" s="32">
        <v>0</v>
      </c>
      <c r="C26" s="32">
        <v>0</v>
      </c>
      <c r="D26" s="32">
        <v>0</v>
      </c>
      <c r="E26" s="158"/>
    </row>
    <row r="27" spans="1:5" ht="22.05" customHeight="1">
      <c r="A27" s="72" t="s">
        <v>39</v>
      </c>
      <c r="B27" s="32">
        <v>2</v>
      </c>
      <c r="C27" s="32">
        <v>4</v>
      </c>
      <c r="D27" s="32">
        <v>4</v>
      </c>
      <c r="E27" s="158"/>
    </row>
    <row r="28" spans="1:5" ht="22.05" customHeight="1">
      <c r="A28" s="72" t="s">
        <v>40</v>
      </c>
      <c r="B28" s="32">
        <v>0</v>
      </c>
      <c r="C28" s="32">
        <v>0</v>
      </c>
      <c r="D28" s="32">
        <v>0</v>
      </c>
      <c r="E28" s="158"/>
    </row>
    <row r="29" spans="1:5" ht="34.200000000000003" customHeight="1">
      <c r="A29" s="77" t="s">
        <v>41</v>
      </c>
      <c r="B29" s="32">
        <f>B30+B31+B32+B33+B34</f>
        <v>42854563.289999999</v>
      </c>
      <c r="C29" s="32">
        <f>C30+C31+C32+C33+C34</f>
        <v>42854563.289999999</v>
      </c>
      <c r="D29" s="32">
        <f>D30+D31+D32+D33+D34</f>
        <v>42854563.289999999</v>
      </c>
      <c r="E29" s="72"/>
    </row>
    <row r="30" spans="1:5" ht="22.05" customHeight="1">
      <c r="A30" s="30" t="s">
        <v>42</v>
      </c>
      <c r="B30" s="33">
        <v>35602400</v>
      </c>
      <c r="C30" s="33">
        <v>35602400</v>
      </c>
      <c r="D30" s="33">
        <v>35602400</v>
      </c>
      <c r="E30" s="72"/>
    </row>
    <row r="31" spans="1:5" ht="22.05" customHeight="1">
      <c r="A31" s="30" t="s">
        <v>43</v>
      </c>
      <c r="B31" s="30">
        <v>4801363.29</v>
      </c>
      <c r="C31" s="30">
        <v>4801363.29</v>
      </c>
      <c r="D31" s="30">
        <v>4801363.29</v>
      </c>
      <c r="E31" s="72"/>
    </row>
    <row r="32" spans="1:5" ht="22.05" customHeight="1">
      <c r="A32" s="30" t="s">
        <v>44</v>
      </c>
      <c r="B32" s="30">
        <v>806800</v>
      </c>
      <c r="C32" s="30">
        <v>806800</v>
      </c>
      <c r="D32" s="30">
        <v>806800</v>
      </c>
      <c r="E32" s="72"/>
    </row>
    <row r="33" spans="1:5" ht="22.05" customHeight="1">
      <c r="A33" s="30" t="s">
        <v>45</v>
      </c>
      <c r="B33" s="30">
        <v>1644000</v>
      </c>
      <c r="C33" s="30">
        <v>1644000</v>
      </c>
      <c r="D33" s="30">
        <v>1644000</v>
      </c>
      <c r="E33" s="72"/>
    </row>
    <row r="34" spans="1:5" ht="19.5" customHeight="1">
      <c r="A34" s="78" t="s">
        <v>46</v>
      </c>
      <c r="B34" s="78"/>
      <c r="C34" s="72"/>
      <c r="D34" s="72"/>
      <c r="E34" s="72"/>
    </row>
  </sheetData>
  <mergeCells count="4">
    <mergeCell ref="A2:E2"/>
    <mergeCell ref="A3:C3"/>
    <mergeCell ref="E5:E13"/>
    <mergeCell ref="E14:E28"/>
  </mergeCells>
  <phoneticPr fontId="29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7"/>
  <sheetViews>
    <sheetView topLeftCell="A7" workbookViewId="0">
      <selection activeCell="C24" sqref="C24"/>
    </sheetView>
  </sheetViews>
  <sheetFormatPr defaultColWidth="9" defaultRowHeight="14.4"/>
  <cols>
    <col min="1" max="1" width="25.88671875" customWidth="1"/>
    <col min="2" max="4" width="18.88671875" customWidth="1"/>
  </cols>
  <sheetData>
    <row r="1" spans="1:4" ht="21.6">
      <c r="A1" s="54" t="s">
        <v>47</v>
      </c>
      <c r="B1" s="55"/>
    </row>
    <row r="2" spans="1:4" ht="24">
      <c r="A2" s="159" t="s">
        <v>267</v>
      </c>
      <c r="B2" s="159"/>
      <c r="C2" s="159"/>
      <c r="D2" s="159"/>
    </row>
    <row r="3" spans="1:4">
      <c r="A3" s="56" t="s">
        <v>48</v>
      </c>
      <c r="B3" s="57"/>
    </row>
    <row r="4" spans="1:4" ht="36" customHeight="1">
      <c r="A4" s="58" t="s">
        <v>49</v>
      </c>
      <c r="B4" s="58" t="s">
        <v>50</v>
      </c>
      <c r="C4" s="58" t="s">
        <v>51</v>
      </c>
      <c r="D4" s="58" t="s">
        <v>52</v>
      </c>
    </row>
    <row r="5" spans="1:4" ht="33" customHeight="1">
      <c r="A5" s="59" t="s">
        <v>53</v>
      </c>
      <c r="B5" s="60"/>
      <c r="C5" s="60"/>
      <c r="D5" s="60"/>
    </row>
    <row r="6" spans="1:4" ht="22.5" customHeight="1">
      <c r="A6" s="61" t="s">
        <v>54</v>
      </c>
      <c r="B6" s="60">
        <v>649100</v>
      </c>
      <c r="C6" s="60">
        <v>630000</v>
      </c>
      <c r="D6" s="60">
        <v>618600</v>
      </c>
    </row>
    <row r="7" spans="1:4" ht="22.5" customHeight="1">
      <c r="A7" s="61" t="s">
        <v>55</v>
      </c>
      <c r="B7" s="60"/>
      <c r="C7" s="60"/>
      <c r="D7" s="60"/>
    </row>
    <row r="8" spans="1:4" ht="22.5" customHeight="1">
      <c r="A8" s="61" t="s">
        <v>56</v>
      </c>
      <c r="B8" s="60"/>
      <c r="C8" s="60"/>
      <c r="D8" s="60"/>
    </row>
    <row r="9" spans="1:4" ht="22.5" customHeight="1">
      <c r="A9" s="61" t="s">
        <v>57</v>
      </c>
      <c r="B9" s="60"/>
      <c r="C9" s="60"/>
      <c r="D9" s="60"/>
    </row>
    <row r="10" spans="1:4" ht="34.200000000000003" customHeight="1">
      <c r="A10" s="59" t="s">
        <v>58</v>
      </c>
      <c r="B10" s="62"/>
      <c r="C10" s="62"/>
      <c r="D10" s="62"/>
    </row>
    <row r="11" spans="1:4" ht="31.2" customHeight="1">
      <c r="A11" s="59" t="s">
        <v>59</v>
      </c>
      <c r="B11" s="62"/>
      <c r="C11" s="62"/>
      <c r="D11" s="62"/>
    </row>
    <row r="12" spans="1:4" ht="22.5" customHeight="1">
      <c r="A12" s="61" t="s">
        <v>60</v>
      </c>
      <c r="B12" s="60">
        <f>B13+B18+B19</f>
        <v>8076940</v>
      </c>
      <c r="C12" s="60">
        <f>C13+C18+C19</f>
        <v>7855000</v>
      </c>
      <c r="D12" s="60">
        <f>D13+D18+D19</f>
        <v>9026900</v>
      </c>
    </row>
    <row r="13" spans="1:4" ht="22.5" customHeight="1">
      <c r="A13" s="61" t="s">
        <v>61</v>
      </c>
      <c r="B13" s="60">
        <v>5946580</v>
      </c>
      <c r="C13" s="60">
        <v>5832880</v>
      </c>
      <c r="D13" s="60">
        <f>D14+D15</f>
        <v>7540900</v>
      </c>
    </row>
    <row r="14" spans="1:4" ht="22.5" customHeight="1">
      <c r="A14" s="61" t="s">
        <v>62</v>
      </c>
      <c r="B14" s="63">
        <v>3536640</v>
      </c>
      <c r="C14" s="63">
        <v>2926080</v>
      </c>
      <c r="D14" s="63">
        <v>3456600</v>
      </c>
    </row>
    <row r="15" spans="1:4" ht="22.5" customHeight="1">
      <c r="A15" s="61" t="s">
        <v>63</v>
      </c>
      <c r="B15" s="63">
        <v>2409940</v>
      </c>
      <c r="C15" s="63">
        <v>2906800</v>
      </c>
      <c r="D15" s="63">
        <v>4084300</v>
      </c>
    </row>
    <row r="16" spans="1:4" ht="22.5" customHeight="1">
      <c r="A16" s="61" t="s">
        <v>64</v>
      </c>
      <c r="B16" s="60"/>
      <c r="C16" s="60"/>
      <c r="D16" s="60"/>
    </row>
    <row r="17" spans="1:7" ht="22.5" customHeight="1">
      <c r="A17" s="61" t="s">
        <v>65</v>
      </c>
      <c r="B17" s="60"/>
      <c r="C17" s="60"/>
      <c r="D17" s="60"/>
    </row>
    <row r="18" spans="1:7" ht="22.5" customHeight="1">
      <c r="A18" s="64" t="s">
        <v>66</v>
      </c>
      <c r="B18" s="60">
        <v>658160</v>
      </c>
      <c r="C18" s="60">
        <v>624720</v>
      </c>
      <c r="D18" s="60">
        <v>594400</v>
      </c>
    </row>
    <row r="19" spans="1:7" ht="22.5" customHeight="1">
      <c r="A19" s="61" t="s">
        <v>67</v>
      </c>
      <c r="B19" s="60">
        <v>1472200</v>
      </c>
      <c r="C19" s="60">
        <v>1397400</v>
      </c>
      <c r="D19" s="60">
        <v>891600</v>
      </c>
    </row>
    <row r="20" spans="1:7" ht="22.5" customHeight="1">
      <c r="A20" s="65" t="s">
        <v>68</v>
      </c>
      <c r="B20" s="66"/>
      <c r="C20" s="66"/>
      <c r="D20" s="66"/>
    </row>
    <row r="21" spans="1:7" ht="22.5" customHeight="1">
      <c r="A21" s="66" t="s">
        <v>69</v>
      </c>
      <c r="B21" s="66"/>
      <c r="C21" s="66"/>
      <c r="D21" s="66"/>
    </row>
    <row r="22" spans="1:7" ht="30.6" customHeight="1">
      <c r="A22" s="67" t="s">
        <v>70</v>
      </c>
      <c r="B22" s="67"/>
      <c r="C22" s="67"/>
      <c r="D22" s="67"/>
    </row>
    <row r="23" spans="1:7" ht="30" customHeight="1">
      <c r="A23" s="67" t="s">
        <v>71</v>
      </c>
      <c r="B23" s="68"/>
      <c r="C23" s="68"/>
      <c r="D23" s="68"/>
    </row>
    <row r="24" spans="1:7" ht="33.6" customHeight="1">
      <c r="A24" s="67" t="s">
        <v>72</v>
      </c>
      <c r="B24" s="68"/>
      <c r="C24" s="68"/>
      <c r="D24" s="68"/>
      <c r="G24" s="34"/>
    </row>
    <row r="25" spans="1:7" ht="22.5" customHeight="1">
      <c r="A25" s="89" t="s">
        <v>188</v>
      </c>
      <c r="B25" s="68">
        <f>B13/B12</f>
        <v>0.73624169549359042</v>
      </c>
      <c r="C25" s="88">
        <f t="shared" ref="C25:D25" si="0">C13/C12</f>
        <v>0.74256906429026093</v>
      </c>
      <c r="D25" s="88">
        <f t="shared" si="0"/>
        <v>0.83538091703685646</v>
      </c>
    </row>
    <row r="26" spans="1:7" ht="22.5" customHeight="1">
      <c r="A26" s="89" t="s">
        <v>189</v>
      </c>
      <c r="B26" s="68">
        <f>B18/B12</f>
        <v>8.1486305457264763E-2</v>
      </c>
      <c r="C26" s="88">
        <f t="shared" ref="C26:D26" si="1">C18/C12</f>
        <v>7.9531508593252712E-2</v>
      </c>
      <c r="D26" s="88">
        <f t="shared" si="1"/>
        <v>6.5847633185257395E-2</v>
      </c>
    </row>
    <row r="27" spans="1:7" ht="26.1" customHeight="1">
      <c r="A27" s="111" t="s">
        <v>190</v>
      </c>
      <c r="B27" s="20">
        <f>B19/B12</f>
        <v>0.18227199904914484</v>
      </c>
      <c r="C27" s="20">
        <f t="shared" ref="C27:D27" si="2">C19/C12</f>
        <v>0.17789942711648632</v>
      </c>
      <c r="D27" s="20">
        <f t="shared" si="2"/>
        <v>9.87714497778861E-2</v>
      </c>
    </row>
  </sheetData>
  <mergeCells count="1">
    <mergeCell ref="A2:D2"/>
  </mergeCells>
  <phoneticPr fontId="29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A1:J57"/>
  <sheetViews>
    <sheetView workbookViewId="0">
      <pane xSplit="1" ySplit="3" topLeftCell="B4" activePane="bottomRight" state="frozen"/>
      <selection pane="topRight"/>
      <selection pane="bottomLeft"/>
      <selection pane="bottomRight" activeCell="L49" sqref="L49"/>
    </sheetView>
  </sheetViews>
  <sheetFormatPr defaultColWidth="9" defaultRowHeight="14.4"/>
  <cols>
    <col min="1" max="1" width="22.77734375" customWidth="1"/>
    <col min="2" max="2" width="13.44140625" customWidth="1"/>
    <col min="3" max="3" width="10.44140625" customWidth="1"/>
    <col min="4" max="5" width="13.44140625" customWidth="1"/>
    <col min="6" max="6" width="10.44140625" customWidth="1"/>
    <col min="7" max="7" width="13.44140625" customWidth="1"/>
    <col min="8" max="8" width="14.109375" customWidth="1"/>
    <col min="9" max="9" width="11.109375" customWidth="1"/>
    <col min="10" max="10" width="14.6640625" customWidth="1"/>
  </cols>
  <sheetData>
    <row r="1" spans="1:10" ht="21">
      <c r="A1" s="129" t="s">
        <v>75</v>
      </c>
      <c r="B1" s="130"/>
      <c r="C1" s="130"/>
      <c r="D1" s="130"/>
      <c r="E1" s="131"/>
      <c r="F1" s="131"/>
      <c r="G1" s="131"/>
      <c r="H1" s="131"/>
      <c r="I1" s="131"/>
      <c r="J1" s="131"/>
    </row>
    <row r="2" spans="1:10" ht="21.6">
      <c r="A2" s="160" t="s">
        <v>194</v>
      </c>
      <c r="B2" s="160"/>
      <c r="C2" s="160"/>
      <c r="D2" s="160"/>
      <c r="E2" s="160"/>
      <c r="F2" s="160"/>
      <c r="G2" s="160"/>
      <c r="H2" s="160"/>
      <c r="I2" s="160"/>
      <c r="J2" s="160"/>
    </row>
    <row r="3" spans="1:10" s="131" customFormat="1" ht="25.2" customHeight="1">
      <c r="A3" s="133" t="s">
        <v>215</v>
      </c>
      <c r="B3" s="134" t="s">
        <v>216</v>
      </c>
      <c r="C3" s="134" t="s">
        <v>217</v>
      </c>
      <c r="D3" s="134" t="s">
        <v>218</v>
      </c>
      <c r="E3" s="134" t="s">
        <v>219</v>
      </c>
      <c r="F3" s="134" t="s">
        <v>217</v>
      </c>
      <c r="G3" s="134" t="s">
        <v>220</v>
      </c>
      <c r="H3" s="134" t="s">
        <v>221</v>
      </c>
      <c r="I3" s="134" t="s">
        <v>217</v>
      </c>
      <c r="J3" s="134" t="s">
        <v>222</v>
      </c>
    </row>
    <row r="4" spans="1:10" s="132" customFormat="1" ht="20.399999999999999" customHeight="1">
      <c r="A4" s="136" t="s">
        <v>80</v>
      </c>
      <c r="B4" s="137">
        <f>B5+B6+B7+B8+B9+B10</f>
        <v>5792665.9300000006</v>
      </c>
      <c r="C4" s="137"/>
      <c r="D4" s="137">
        <f>D5+D6+D7+D8+D9+D10</f>
        <v>6020250.3400000008</v>
      </c>
      <c r="E4" s="138">
        <f>E5+E6+H8+E7+H9+E10</f>
        <v>5512271.2400000002</v>
      </c>
      <c r="F4" s="137"/>
      <c r="G4" s="137">
        <f>G5+G6+G7+G8+G9+G10</f>
        <v>5329183.4700000007</v>
      </c>
      <c r="H4" s="138">
        <f>H5+H6+K8+H7+K9+H10</f>
        <v>6117900.7999999998</v>
      </c>
      <c r="I4" s="135"/>
      <c r="J4" s="137">
        <f>J5+J6+J7+J8+J9+J10</f>
        <v>5848688.2299999995</v>
      </c>
    </row>
    <row r="5" spans="1:10" ht="22.8" customHeight="1">
      <c r="A5" s="139" t="s">
        <v>223</v>
      </c>
      <c r="B5" s="140">
        <v>4551688.2300000004</v>
      </c>
      <c r="C5" s="140"/>
      <c r="D5" s="140">
        <v>4551688.2300000004</v>
      </c>
      <c r="E5" s="141">
        <v>3941437.4</v>
      </c>
      <c r="F5" s="140"/>
      <c r="G5" s="141">
        <v>3941437.4</v>
      </c>
      <c r="H5" s="141">
        <v>4126671.8</v>
      </c>
      <c r="I5" s="135"/>
      <c r="J5" s="141">
        <v>4126671.8</v>
      </c>
    </row>
    <row r="6" spans="1:10">
      <c r="A6" s="139" t="s">
        <v>224</v>
      </c>
      <c r="B6" s="140">
        <v>269494</v>
      </c>
      <c r="C6" s="140"/>
      <c r="D6" s="140">
        <v>269494</v>
      </c>
      <c r="E6" s="140">
        <v>551098</v>
      </c>
      <c r="F6" s="140"/>
      <c r="G6" s="140">
        <v>551098</v>
      </c>
      <c r="H6" s="140">
        <v>375428</v>
      </c>
      <c r="I6" s="125"/>
      <c r="J6" s="140">
        <v>375428</v>
      </c>
    </row>
    <row r="7" spans="1:10">
      <c r="A7" s="139" t="s">
        <v>225</v>
      </c>
      <c r="B7" s="140">
        <v>531308</v>
      </c>
      <c r="C7" s="140"/>
      <c r="D7" s="140">
        <v>531308</v>
      </c>
      <c r="E7" s="140">
        <v>304762</v>
      </c>
      <c r="F7" s="140"/>
      <c r="G7" s="140">
        <v>304762</v>
      </c>
      <c r="H7" s="140">
        <v>731820</v>
      </c>
      <c r="I7" s="125"/>
      <c r="J7" s="140">
        <v>731820</v>
      </c>
    </row>
    <row r="8" spans="1:10">
      <c r="A8" s="139" t="s">
        <v>226</v>
      </c>
      <c r="B8" s="140">
        <v>440175.7</v>
      </c>
      <c r="C8" s="140"/>
      <c r="D8" s="140">
        <v>440175.7</v>
      </c>
      <c r="E8" s="142">
        <v>334814.2</v>
      </c>
      <c r="F8" s="140"/>
      <c r="G8" s="142">
        <v>334814.2</v>
      </c>
      <c r="H8" s="141">
        <v>408434.84</v>
      </c>
      <c r="I8" s="125"/>
      <c r="J8" s="141">
        <v>408434.84</v>
      </c>
    </row>
    <row r="9" spans="1:10">
      <c r="A9" s="139" t="s">
        <v>227</v>
      </c>
      <c r="B9" s="140">
        <v>0</v>
      </c>
      <c r="C9" s="140"/>
      <c r="D9" s="140">
        <v>227584.41</v>
      </c>
      <c r="E9" s="142">
        <v>0</v>
      </c>
      <c r="F9" s="140"/>
      <c r="G9" s="140">
        <v>197071.87</v>
      </c>
      <c r="H9" s="141">
        <v>0</v>
      </c>
      <c r="I9" s="125"/>
      <c r="J9" s="125">
        <v>206333.59</v>
      </c>
    </row>
    <row r="10" spans="1:10">
      <c r="A10" s="139" t="s">
        <v>228</v>
      </c>
      <c r="B10" s="125">
        <v>0</v>
      </c>
      <c r="C10" s="125"/>
      <c r="D10" s="125">
        <v>0</v>
      </c>
      <c r="E10" s="143">
        <v>306539</v>
      </c>
      <c r="F10" s="125"/>
      <c r="G10" s="125">
        <v>0</v>
      </c>
      <c r="H10" s="143">
        <v>883981</v>
      </c>
      <c r="I10" s="125"/>
      <c r="J10" s="125">
        <v>0</v>
      </c>
    </row>
    <row r="11" spans="1:10" s="53" customFormat="1">
      <c r="A11" s="136" t="s">
        <v>81</v>
      </c>
      <c r="B11" s="137">
        <f>B12+B13+B14+B15+B16+B17+B18+B19+B20+B21+B21+B22+B23++B24+B25+B26+B27+B28+B29+B30+B31+B32+B33+B34+B35</f>
        <v>2832102.35</v>
      </c>
      <c r="C11" s="137"/>
      <c r="D11" s="137">
        <f>D12+D13+D14+D15+D16+D17+D18+D19+D20+D21+D21+D22+D23++D24+D25+D26+D27+D28+D29+D30+D31+D32+D33+D34+D35</f>
        <v>2017119.57</v>
      </c>
      <c r="E11" s="138">
        <f>E12+E13+E14+E15+E16+E17+E18+E19+E20+E21+E22+E23+E24+E25+E26+E27+E28+E29+E30+E31+E32+E33+E34+E35</f>
        <v>2737799.23</v>
      </c>
      <c r="F11" s="137"/>
      <c r="G11" s="137">
        <f>G12+G13+G14+G15+G16+G17+G18+G19+G20+G21+G21+G22+G23++G24+G25+G26+G27+G28+G29+G30+G31+G32+G33+G34+G35</f>
        <v>2270563.9350000001</v>
      </c>
      <c r="H11" s="138">
        <f>H12+H13+H14+H15+H16+H17+H18+H19+H20+H21+H22+H23+H24+H25+H26+H27+H28+H29+H30+H31+H32+H33+H34+H35</f>
        <v>2926268.2800000003</v>
      </c>
      <c r="I11" s="137"/>
      <c r="J11" s="137">
        <f>J12+J13+J14+J15+J16+J17+J18+J19+J20+J21+J21+J22+J23++J24+J25+J26+J27+J28+J29+J30+J31+J32+J33+J34+J35</f>
        <v>2298921.56</v>
      </c>
    </row>
    <row r="12" spans="1:10">
      <c r="A12" s="144" t="s">
        <v>229</v>
      </c>
      <c r="B12" s="125">
        <v>469728.51</v>
      </c>
      <c r="C12" s="125"/>
      <c r="D12" s="125">
        <v>469728.51</v>
      </c>
      <c r="E12" s="143">
        <v>397866.29</v>
      </c>
      <c r="F12" s="125"/>
      <c r="G12" s="143">
        <v>397866.29</v>
      </c>
      <c r="H12" s="143">
        <v>458772.59</v>
      </c>
      <c r="I12" s="125"/>
      <c r="J12" s="143">
        <v>458772.59</v>
      </c>
    </row>
    <row r="13" spans="1:10">
      <c r="A13" s="144" t="s">
        <v>230</v>
      </c>
      <c r="B13" s="125">
        <v>170060</v>
      </c>
      <c r="C13" s="125"/>
      <c r="D13" s="125">
        <v>170060</v>
      </c>
      <c r="E13" s="143">
        <v>296378.51</v>
      </c>
      <c r="F13" s="125"/>
      <c r="G13" s="143">
        <v>296378.51</v>
      </c>
      <c r="H13" s="143">
        <v>282441.49</v>
      </c>
      <c r="I13" s="125"/>
      <c r="J13" s="143">
        <v>282441.49</v>
      </c>
    </row>
    <row r="14" spans="1:10">
      <c r="A14" s="144" t="s">
        <v>231</v>
      </c>
      <c r="B14" s="125">
        <v>0</v>
      </c>
      <c r="C14" s="125"/>
      <c r="D14" s="125"/>
      <c r="E14" s="143"/>
      <c r="F14" s="125"/>
      <c r="G14" s="143"/>
      <c r="H14" s="143">
        <v>0</v>
      </c>
      <c r="I14" s="125"/>
      <c r="J14" s="143">
        <v>0</v>
      </c>
    </row>
    <row r="15" spans="1:10">
      <c r="A15" s="144" t="s">
        <v>232</v>
      </c>
      <c r="B15" s="125"/>
      <c r="C15" s="125"/>
      <c r="D15" s="125"/>
      <c r="E15" s="143"/>
      <c r="F15" s="125"/>
      <c r="G15" s="143"/>
      <c r="H15" s="143"/>
      <c r="I15" s="125"/>
      <c r="J15" s="143"/>
    </row>
    <row r="16" spans="1:10">
      <c r="A16" s="144" t="s">
        <v>233</v>
      </c>
      <c r="B16" s="125">
        <v>298629.59000000003</v>
      </c>
      <c r="C16" s="125"/>
      <c r="D16" s="125">
        <v>298629.59000000003</v>
      </c>
      <c r="E16" s="143">
        <v>293078.83</v>
      </c>
      <c r="F16" s="125"/>
      <c r="G16" s="143">
        <v>293078.83</v>
      </c>
      <c r="H16" s="143">
        <v>415545.94</v>
      </c>
      <c r="I16" s="125"/>
      <c r="J16" s="143">
        <v>415545.94</v>
      </c>
    </row>
    <row r="17" spans="1:10">
      <c r="A17" s="144" t="s">
        <v>234</v>
      </c>
      <c r="B17" s="125">
        <v>0</v>
      </c>
      <c r="C17" s="125"/>
      <c r="D17" s="125"/>
      <c r="E17" s="143">
        <v>0</v>
      </c>
      <c r="F17" s="125"/>
      <c r="G17" s="143">
        <v>0</v>
      </c>
      <c r="H17" s="143">
        <v>0</v>
      </c>
      <c r="I17" s="125"/>
      <c r="J17" s="143">
        <v>0</v>
      </c>
    </row>
    <row r="18" spans="1:10">
      <c r="A18" s="144" t="s">
        <v>235</v>
      </c>
      <c r="B18" s="125">
        <v>1390</v>
      </c>
      <c r="C18" s="125"/>
      <c r="D18" s="125">
        <v>1390</v>
      </c>
      <c r="E18" s="143">
        <v>793</v>
      </c>
      <c r="F18" s="125"/>
      <c r="G18" s="143">
        <v>793</v>
      </c>
      <c r="H18" s="143">
        <v>234</v>
      </c>
      <c r="I18" s="125"/>
      <c r="J18" s="143">
        <v>234</v>
      </c>
    </row>
    <row r="19" spans="1:10">
      <c r="A19" s="144" t="s">
        <v>236</v>
      </c>
      <c r="B19" s="125"/>
      <c r="C19" s="125"/>
      <c r="D19" s="125"/>
      <c r="E19" s="143"/>
      <c r="F19" s="125"/>
      <c r="G19" s="143"/>
      <c r="H19" s="143"/>
      <c r="I19" s="125"/>
      <c r="J19" s="143"/>
    </row>
    <row r="20" spans="1:10">
      <c r="A20" s="144" t="s">
        <v>237</v>
      </c>
      <c r="B20" s="125">
        <v>24130</v>
      </c>
      <c r="C20" s="125"/>
      <c r="D20" s="125">
        <v>24130</v>
      </c>
      <c r="E20" s="143">
        <v>764</v>
      </c>
      <c r="F20" s="125"/>
      <c r="G20" s="143">
        <v>764</v>
      </c>
      <c r="H20" s="143">
        <v>0</v>
      </c>
      <c r="I20" s="125"/>
      <c r="J20" s="143">
        <v>0</v>
      </c>
    </row>
    <row r="21" spans="1:10" ht="20.399999999999999" customHeight="1">
      <c r="A21" s="144" t="s">
        <v>238</v>
      </c>
      <c r="B21" s="125"/>
      <c r="C21" s="125"/>
      <c r="D21" s="125"/>
      <c r="E21" s="143"/>
      <c r="F21" s="125"/>
      <c r="G21" s="125"/>
      <c r="H21" s="143"/>
      <c r="I21" s="125"/>
      <c r="J21" s="125"/>
    </row>
    <row r="22" spans="1:10">
      <c r="A22" s="144" t="s">
        <v>239</v>
      </c>
      <c r="B22" s="125">
        <v>894711.55</v>
      </c>
      <c r="C22" s="125"/>
      <c r="D22" s="125">
        <f>37546640*0.02</f>
        <v>750932.8</v>
      </c>
      <c r="E22" s="143">
        <v>767510.3</v>
      </c>
      <c r="F22" s="125"/>
      <c r="G22" s="125">
        <f>37546640*0.02</f>
        <v>750932.8</v>
      </c>
      <c r="H22" s="143">
        <v>953382.76</v>
      </c>
      <c r="I22" s="125"/>
      <c r="J22" s="125">
        <f>37546640*0.02</f>
        <v>750932.8</v>
      </c>
    </row>
    <row r="23" spans="1:10">
      <c r="A23" s="144" t="s">
        <v>240</v>
      </c>
      <c r="B23" s="125">
        <v>0</v>
      </c>
      <c r="C23" s="125"/>
      <c r="D23" s="125"/>
      <c r="E23" s="143"/>
      <c r="F23" s="125"/>
      <c r="G23" s="125"/>
      <c r="H23" s="143"/>
      <c r="I23" s="125"/>
      <c r="J23" s="125"/>
    </row>
    <row r="24" spans="1:10">
      <c r="A24" s="144" t="s">
        <v>241</v>
      </c>
      <c r="B24" s="125">
        <v>159973</v>
      </c>
      <c r="C24" s="125"/>
      <c r="D24" s="125">
        <v>0</v>
      </c>
      <c r="E24" s="143">
        <v>162642</v>
      </c>
      <c r="F24" s="125"/>
      <c r="G24" s="125">
        <v>0</v>
      </c>
      <c r="H24" s="143">
        <v>198091</v>
      </c>
      <c r="I24" s="125"/>
      <c r="J24" s="125">
        <v>0</v>
      </c>
    </row>
    <row r="25" spans="1:10">
      <c r="A25" s="144" t="s">
        <v>242</v>
      </c>
      <c r="B25" s="125">
        <v>8672</v>
      </c>
      <c r="C25" s="125"/>
      <c r="D25" s="125">
        <v>113792.21</v>
      </c>
      <c r="E25" s="143">
        <v>144257</v>
      </c>
      <c r="F25" s="125"/>
      <c r="G25" s="125">
        <v>98535.94</v>
      </c>
      <c r="H25" s="143">
        <v>92254</v>
      </c>
      <c r="I25" s="125"/>
      <c r="J25" s="125">
        <v>103166.8</v>
      </c>
    </row>
    <row r="26" spans="1:10">
      <c r="A26" s="144" t="s">
        <v>243</v>
      </c>
      <c r="B26" s="125">
        <v>98853.6</v>
      </c>
      <c r="C26" s="125"/>
      <c r="D26" s="125">
        <f>收入情况表!B12*0.005</f>
        <v>40384.700000000004</v>
      </c>
      <c r="E26" s="143">
        <v>111310</v>
      </c>
      <c r="F26" s="125"/>
      <c r="G26" s="125">
        <f>收入情况表!C12*0.005</f>
        <v>39275</v>
      </c>
      <c r="H26" s="143">
        <v>136366.5</v>
      </c>
      <c r="I26" s="125"/>
      <c r="J26" s="125">
        <f>收入情况表!D13*0.005</f>
        <v>37704.5</v>
      </c>
    </row>
    <row r="27" spans="1:10">
      <c r="A27" s="144" t="s">
        <v>244</v>
      </c>
      <c r="B27" s="125"/>
      <c r="C27" s="125"/>
      <c r="D27" s="125">
        <v>21262</v>
      </c>
      <c r="E27" s="143">
        <v>212620</v>
      </c>
      <c r="F27" s="125"/>
      <c r="G27" s="125">
        <f>E27*0.1</f>
        <v>21262</v>
      </c>
      <c r="H27" s="143">
        <v>6920</v>
      </c>
      <c r="I27" s="125"/>
      <c r="J27" s="125">
        <f>21262+6920</f>
        <v>28182</v>
      </c>
    </row>
    <row r="28" spans="1:10">
      <c r="A28" s="144" t="s">
        <v>245</v>
      </c>
      <c r="B28" s="125">
        <v>0</v>
      </c>
      <c r="C28" s="125"/>
      <c r="D28" s="125"/>
      <c r="E28" s="143">
        <v>0</v>
      </c>
      <c r="F28" s="125"/>
      <c r="G28" s="125"/>
      <c r="H28" s="143">
        <v>0</v>
      </c>
      <c r="I28" s="125"/>
      <c r="J28" s="125"/>
    </row>
    <row r="29" spans="1:10">
      <c r="A29" s="144" t="s">
        <v>246</v>
      </c>
      <c r="B29" s="125"/>
      <c r="C29" s="125"/>
      <c r="D29" s="125"/>
      <c r="E29" s="143"/>
      <c r="F29" s="125"/>
      <c r="G29" s="125"/>
      <c r="H29" s="143">
        <v>20000</v>
      </c>
      <c r="I29" s="125"/>
      <c r="J29" s="125">
        <v>20000</v>
      </c>
    </row>
    <row r="30" spans="1:10">
      <c r="A30" s="144" t="s">
        <v>247</v>
      </c>
      <c r="B30" s="125">
        <v>0</v>
      </c>
      <c r="C30" s="125">
        <f t="shared" ref="C30:F30" si="0">C5*2</f>
        <v>0</v>
      </c>
      <c r="D30" s="125">
        <v>91033.76</v>
      </c>
      <c r="E30" s="125">
        <v>0</v>
      </c>
      <c r="F30" s="125">
        <f t="shared" si="0"/>
        <v>0</v>
      </c>
      <c r="G30" s="125">
        <v>78825.75</v>
      </c>
      <c r="H30" s="125">
        <v>0</v>
      </c>
      <c r="I30" s="125"/>
      <c r="J30" s="125">
        <v>82533.440000000002</v>
      </c>
    </row>
    <row r="31" spans="1:10">
      <c r="A31" s="144" t="s">
        <v>248</v>
      </c>
      <c r="B31" s="125">
        <v>0</v>
      </c>
      <c r="C31" s="125"/>
      <c r="D31" s="125"/>
      <c r="E31" s="143">
        <v>0</v>
      </c>
      <c r="F31" s="125"/>
      <c r="G31" s="125"/>
      <c r="H31" s="143">
        <v>0</v>
      </c>
      <c r="I31" s="125"/>
      <c r="J31" s="125"/>
    </row>
    <row r="32" spans="1:10">
      <c r="A32" s="144" t="s">
        <v>249</v>
      </c>
      <c r="B32" s="125">
        <v>0</v>
      </c>
      <c r="C32" s="125"/>
      <c r="D32" s="125"/>
      <c r="E32" s="143">
        <v>0</v>
      </c>
      <c r="F32" s="125"/>
      <c r="G32" s="125"/>
      <c r="H32" s="143">
        <v>0</v>
      </c>
      <c r="I32" s="125"/>
      <c r="J32" s="125"/>
    </row>
    <row r="33" spans="1:10">
      <c r="A33" s="144" t="s">
        <v>250</v>
      </c>
      <c r="B33" s="125">
        <v>792</v>
      </c>
      <c r="C33" s="125"/>
      <c r="D33" s="125">
        <v>792</v>
      </c>
      <c r="E33" s="143"/>
      <c r="F33" s="125"/>
      <c r="G33" s="125"/>
      <c r="H33" s="143"/>
      <c r="I33" s="125"/>
      <c r="J33" s="125"/>
    </row>
    <row r="34" spans="1:10">
      <c r="A34" s="144" t="s">
        <v>251</v>
      </c>
      <c r="B34" s="125"/>
      <c r="C34" s="125"/>
      <c r="D34" s="125"/>
      <c r="E34" s="143">
        <v>0</v>
      </c>
      <c r="F34" s="125"/>
      <c r="G34" s="125"/>
      <c r="H34" s="143"/>
      <c r="I34" s="125"/>
      <c r="J34" s="125"/>
    </row>
    <row r="35" spans="1:10">
      <c r="A35" s="144" t="s">
        <v>252</v>
      </c>
      <c r="B35" s="125">
        <v>705162.1</v>
      </c>
      <c r="C35" s="125"/>
      <c r="D35" s="125">
        <v>34984</v>
      </c>
      <c r="E35" s="143">
        <v>350579.3</v>
      </c>
      <c r="F35" s="125"/>
      <c r="G35" s="125">
        <f>585703.63*0.5</f>
        <v>292851.815</v>
      </c>
      <c r="H35" s="143">
        <v>362260</v>
      </c>
      <c r="I35" s="125"/>
      <c r="J35" s="125">
        <v>119408</v>
      </c>
    </row>
    <row r="36" spans="1:10" s="53" customFormat="1">
      <c r="A36" s="145" t="s">
        <v>82</v>
      </c>
      <c r="B36" s="137">
        <f>B37+B38+B39+B40+B41+B42</f>
        <v>82004</v>
      </c>
      <c r="C36" s="137"/>
      <c r="D36" s="137">
        <f>D37+D38+D39+D40+D41+D42</f>
        <v>82004</v>
      </c>
      <c r="E36" s="137">
        <f>E37+E38+E39+E40+E41+E42</f>
        <v>279164.63</v>
      </c>
      <c r="F36" s="137"/>
      <c r="G36" s="137">
        <f>G37+G38+G39+G40+G41+G42</f>
        <v>279164.63</v>
      </c>
      <c r="H36" s="137">
        <f>H37+H38+H39+H40+H41+H42</f>
        <v>156643.5</v>
      </c>
      <c r="I36" s="137"/>
      <c r="J36" s="137">
        <f>J37+J38+J39+J40+J41+J42</f>
        <v>156643.5</v>
      </c>
    </row>
    <row r="37" spans="1:10">
      <c r="A37" s="144" t="s">
        <v>253</v>
      </c>
      <c r="B37" s="125">
        <v>0</v>
      </c>
      <c r="C37" s="125"/>
      <c r="D37" s="125">
        <v>0</v>
      </c>
      <c r="E37" s="143">
        <v>0</v>
      </c>
      <c r="F37" s="125"/>
      <c r="G37" s="143">
        <v>0</v>
      </c>
      <c r="H37" s="143">
        <v>0</v>
      </c>
      <c r="I37" s="125"/>
      <c r="J37" s="143">
        <v>0</v>
      </c>
    </row>
    <row r="38" spans="1:10">
      <c r="A38" s="144" t="s">
        <v>254</v>
      </c>
      <c r="B38" s="125">
        <v>0</v>
      </c>
      <c r="C38" s="125"/>
      <c r="D38" s="125">
        <v>0</v>
      </c>
      <c r="E38" s="143">
        <v>0</v>
      </c>
      <c r="F38" s="125"/>
      <c r="G38" s="143">
        <v>0</v>
      </c>
      <c r="H38" s="143">
        <v>0</v>
      </c>
      <c r="I38" s="125"/>
      <c r="J38" s="143">
        <v>0</v>
      </c>
    </row>
    <row r="39" spans="1:10">
      <c r="A39" s="144" t="s">
        <v>255</v>
      </c>
      <c r="B39" s="125">
        <v>0</v>
      </c>
      <c r="C39" s="125"/>
      <c r="D39" s="125">
        <v>0</v>
      </c>
      <c r="E39" s="143">
        <v>0</v>
      </c>
      <c r="F39" s="125"/>
      <c r="G39" s="143">
        <v>0</v>
      </c>
      <c r="H39" s="143">
        <v>0</v>
      </c>
      <c r="I39" s="125"/>
      <c r="J39" s="143">
        <v>0</v>
      </c>
    </row>
    <row r="40" spans="1:10">
      <c r="A40" s="144" t="s">
        <v>256</v>
      </c>
      <c r="B40" s="125">
        <v>82004</v>
      </c>
      <c r="C40" s="125"/>
      <c r="D40" s="125">
        <v>82004</v>
      </c>
      <c r="E40" s="143">
        <v>58773.85</v>
      </c>
      <c r="F40" s="125"/>
      <c r="G40" s="143">
        <v>58773.85</v>
      </c>
      <c r="H40" s="143">
        <v>43953.5</v>
      </c>
      <c r="I40" s="125"/>
      <c r="J40" s="143">
        <v>43953.5</v>
      </c>
    </row>
    <row r="41" spans="1:10">
      <c r="A41" s="144" t="s">
        <v>257</v>
      </c>
      <c r="B41" s="125">
        <v>0</v>
      </c>
      <c r="C41" s="125"/>
      <c r="D41" s="125"/>
      <c r="E41" s="143">
        <v>100000</v>
      </c>
      <c r="F41" s="125"/>
      <c r="G41" s="143">
        <v>100000</v>
      </c>
      <c r="H41" s="143">
        <v>65300</v>
      </c>
      <c r="I41" s="125"/>
      <c r="J41" s="143">
        <v>65300</v>
      </c>
    </row>
    <row r="42" spans="1:10">
      <c r="A42" s="144" t="s">
        <v>258</v>
      </c>
      <c r="B42" s="125">
        <v>0</v>
      </c>
      <c r="C42" s="125"/>
      <c r="D42" s="125"/>
      <c r="E42" s="143">
        <v>120390.78</v>
      </c>
      <c r="F42" s="125"/>
      <c r="G42" s="143">
        <v>120390.78</v>
      </c>
      <c r="H42" s="143">
        <v>47390</v>
      </c>
      <c r="I42" s="125"/>
      <c r="J42" s="143">
        <v>47390</v>
      </c>
    </row>
    <row r="43" spans="1:10" s="53" customFormat="1" ht="20.25" customHeight="1">
      <c r="A43" s="146" t="s">
        <v>83</v>
      </c>
      <c r="B43" s="138">
        <v>0</v>
      </c>
      <c r="C43" s="137"/>
      <c r="D43" s="138">
        <f>D44+D45+D46+D47</f>
        <v>1788213.98</v>
      </c>
      <c r="E43" s="138">
        <f>B43</f>
        <v>0</v>
      </c>
      <c r="F43" s="137"/>
      <c r="G43" s="138">
        <f>G44+G45+G46+G47</f>
        <v>1788213.98</v>
      </c>
      <c r="H43" s="138">
        <f>E43</f>
        <v>0</v>
      </c>
      <c r="I43" s="137"/>
      <c r="J43" s="138">
        <f>J44+J45+J46+J47</f>
        <v>1788213.98</v>
      </c>
    </row>
    <row r="44" spans="1:10">
      <c r="A44" s="139" t="s">
        <v>259</v>
      </c>
      <c r="B44" s="125">
        <v>0</v>
      </c>
      <c r="C44" s="125"/>
      <c r="D44" s="125">
        <v>1328444.3799999999</v>
      </c>
      <c r="E44" s="125">
        <v>0</v>
      </c>
      <c r="F44" s="125"/>
      <c r="G44" s="125">
        <v>1328444.3799999999</v>
      </c>
      <c r="H44" s="147">
        <v>0</v>
      </c>
      <c r="I44" s="125"/>
      <c r="J44" s="125">
        <v>1328444.3799999999</v>
      </c>
    </row>
    <row r="45" spans="1:10">
      <c r="A45" s="139" t="s">
        <v>260</v>
      </c>
      <c r="B45" s="125">
        <v>0</v>
      </c>
      <c r="C45" s="125"/>
      <c r="D45" s="125">
        <v>271593.59999999998</v>
      </c>
      <c r="E45" s="125">
        <v>0</v>
      </c>
      <c r="F45" s="125"/>
      <c r="G45" s="125">
        <v>271593.59999999998</v>
      </c>
      <c r="H45" s="147">
        <v>0</v>
      </c>
      <c r="I45" s="125"/>
      <c r="J45" s="125">
        <v>271593.59999999998</v>
      </c>
    </row>
    <row r="46" spans="1:10">
      <c r="A46" s="139" t="s">
        <v>261</v>
      </c>
      <c r="B46" s="125">
        <v>0</v>
      </c>
      <c r="C46" s="125"/>
      <c r="D46" s="125">
        <v>95912</v>
      </c>
      <c r="E46" s="125">
        <v>0</v>
      </c>
      <c r="F46" s="125"/>
      <c r="G46" s="125">
        <v>95912</v>
      </c>
      <c r="H46" s="147">
        <v>0</v>
      </c>
      <c r="I46" s="125"/>
      <c r="J46" s="125">
        <v>95912</v>
      </c>
    </row>
    <row r="47" spans="1:10">
      <c r="A47" s="139" t="s">
        <v>262</v>
      </c>
      <c r="B47" s="125">
        <v>0</v>
      </c>
      <c r="C47" s="125"/>
      <c r="D47" s="125">
        <v>92264</v>
      </c>
      <c r="E47" s="125">
        <v>0</v>
      </c>
      <c r="F47" s="125"/>
      <c r="G47" s="125">
        <v>92264</v>
      </c>
      <c r="H47" s="147">
        <v>0</v>
      </c>
      <c r="I47" s="125"/>
      <c r="J47" s="125">
        <v>92264</v>
      </c>
    </row>
    <row r="48" spans="1:10">
      <c r="A48" s="144" t="s">
        <v>263</v>
      </c>
      <c r="B48" s="125"/>
      <c r="C48" s="125"/>
      <c r="D48" s="125"/>
      <c r="E48" s="143"/>
      <c r="F48" s="125"/>
      <c r="G48" s="125"/>
      <c r="H48" s="143"/>
      <c r="I48" s="125"/>
      <c r="J48" s="125"/>
    </row>
    <row r="49" spans="1:10" s="53" customFormat="1" ht="22.5" customHeight="1">
      <c r="A49" s="146" t="s">
        <v>84</v>
      </c>
      <c r="B49" s="137">
        <v>0</v>
      </c>
      <c r="C49" s="137"/>
      <c r="D49" s="137"/>
      <c r="E49" s="138">
        <v>0</v>
      </c>
      <c r="F49" s="137"/>
      <c r="G49" s="137"/>
      <c r="H49" s="138">
        <v>0</v>
      </c>
      <c r="I49" s="137"/>
      <c r="J49" s="137"/>
    </row>
    <row r="50" spans="1:10" s="53" customFormat="1">
      <c r="A50" s="148" t="s">
        <v>85</v>
      </c>
      <c r="B50" s="149">
        <v>0</v>
      </c>
      <c r="C50" s="149"/>
      <c r="D50" s="149"/>
      <c r="E50" s="149">
        <v>0</v>
      </c>
      <c r="F50" s="149"/>
      <c r="G50" s="149"/>
      <c r="H50" s="149">
        <v>0</v>
      </c>
      <c r="I50" s="149"/>
      <c r="J50" s="137"/>
    </row>
    <row r="51" spans="1:10">
      <c r="A51" s="140" t="s">
        <v>264</v>
      </c>
      <c r="B51" s="125">
        <v>0</v>
      </c>
      <c r="C51" s="125"/>
      <c r="D51" s="125"/>
      <c r="E51" s="143">
        <v>0</v>
      </c>
      <c r="F51" s="125"/>
      <c r="G51" s="125"/>
      <c r="H51" s="143">
        <v>0</v>
      </c>
      <c r="I51" s="125"/>
      <c r="J51" s="125"/>
    </row>
    <row r="52" spans="1:10">
      <c r="A52" s="140" t="s">
        <v>265</v>
      </c>
      <c r="B52" s="125"/>
      <c r="C52" s="125"/>
      <c r="D52" s="125"/>
      <c r="E52" s="143"/>
      <c r="F52" s="125"/>
      <c r="G52" s="125"/>
      <c r="H52" s="143"/>
      <c r="I52" s="125"/>
      <c r="J52" s="125"/>
    </row>
    <row r="53" spans="1:10">
      <c r="A53" s="140" t="s">
        <v>266</v>
      </c>
      <c r="B53" s="125"/>
      <c r="C53" s="125"/>
      <c r="D53" s="125"/>
      <c r="E53" s="143"/>
      <c r="F53" s="125"/>
      <c r="G53" s="125"/>
      <c r="H53" s="143"/>
      <c r="I53" s="125"/>
      <c r="J53" s="125"/>
    </row>
    <row r="54" spans="1:10" s="53" customFormat="1">
      <c r="A54" s="148" t="s">
        <v>86</v>
      </c>
      <c r="B54" s="137">
        <f>B51+B43+B36+B49+B11+B4</f>
        <v>8706772.2800000012</v>
      </c>
      <c r="C54" s="137"/>
      <c r="D54" s="137">
        <f>D51+D43+D36+D49+D11+D4</f>
        <v>9907587.8900000006</v>
      </c>
      <c r="E54" s="138">
        <f>E51+E49+E43+E36+E11+E4</f>
        <v>8529235.0999999996</v>
      </c>
      <c r="F54" s="137"/>
      <c r="G54" s="137">
        <f>G51+G43+G36+G49+G11+G4</f>
        <v>9667126.0150000006</v>
      </c>
      <c r="H54" s="138">
        <f>H51+H49+H43+H36+H11+H4</f>
        <v>9200812.5800000001</v>
      </c>
      <c r="I54" s="137"/>
      <c r="J54" s="137">
        <f>J51+J43+J36+J49+J11+J4</f>
        <v>10092467.27</v>
      </c>
    </row>
    <row r="56" spans="1:10" hidden="1">
      <c r="A56" t="s">
        <v>87</v>
      </c>
      <c r="B56">
        <f>收入情况表!B27</f>
        <v>0.18227199904914484</v>
      </c>
      <c r="E56">
        <f>收入情况表!C27</f>
        <v>0.17789942711648632</v>
      </c>
      <c r="H56">
        <f>收入情况表!D27</f>
        <v>9.87714497778861E-2</v>
      </c>
    </row>
    <row r="57" spans="1:10" hidden="1">
      <c r="A57" t="s">
        <v>74</v>
      </c>
      <c r="B57">
        <f>B56-B54</f>
        <v>-8706772.0977280028</v>
      </c>
      <c r="E57">
        <f>E56-E54</f>
        <v>-8529234.9221005719</v>
      </c>
      <c r="H57">
        <f>H56-H54</f>
        <v>-9200812.4812285509</v>
      </c>
    </row>
  </sheetData>
  <mergeCells count="1">
    <mergeCell ref="A2:J2"/>
  </mergeCells>
  <phoneticPr fontId="29" type="noConversion"/>
  <printOptions horizontalCentered="1"/>
  <pageMargins left="0.51181102362204722" right="0.51181102362204722" top="0.19685039370078741" bottom="0.19685039370078741" header="7.874015748031496E-2" footer="0.11811023622047245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27"/>
  <sheetViews>
    <sheetView workbookViewId="0">
      <selection activeCell="E4" sqref="E4"/>
    </sheetView>
  </sheetViews>
  <sheetFormatPr defaultColWidth="9" defaultRowHeight="14.4"/>
  <cols>
    <col min="1" max="1" width="43.21875" customWidth="1"/>
    <col min="2" max="2" width="15" customWidth="1"/>
    <col min="3" max="3" width="14.21875" customWidth="1"/>
    <col min="4" max="4" width="15.44140625" customWidth="1"/>
    <col min="9" max="9" width="12.6640625"/>
  </cols>
  <sheetData>
    <row r="1" spans="1:4" ht="21.6">
      <c r="A1" s="35" t="s">
        <v>88</v>
      </c>
      <c r="B1" s="36"/>
    </row>
    <row r="2" spans="1:4" ht="26.4" customHeight="1">
      <c r="A2" s="174" t="s">
        <v>195</v>
      </c>
      <c r="B2" s="174"/>
      <c r="C2" s="174"/>
      <c r="D2" s="174"/>
    </row>
    <row r="3" spans="1:4" ht="16.2" customHeight="1">
      <c r="A3" s="161"/>
      <c r="B3" s="161"/>
    </row>
    <row r="4" spans="1:4" ht="43.5" customHeight="1">
      <c r="A4" s="37" t="s">
        <v>89</v>
      </c>
      <c r="B4" s="38" t="s">
        <v>90</v>
      </c>
      <c r="C4" s="38" t="s">
        <v>14</v>
      </c>
      <c r="D4" s="38" t="s">
        <v>15</v>
      </c>
    </row>
    <row r="5" spans="1:4" ht="28.05" customHeight="1">
      <c r="A5" s="39" t="s">
        <v>91</v>
      </c>
      <c r="B5" s="40"/>
      <c r="C5" s="40"/>
      <c r="D5" s="40"/>
    </row>
    <row r="6" spans="1:4" ht="28.05" customHeight="1">
      <c r="A6" s="41" t="s">
        <v>92</v>
      </c>
      <c r="B6" s="71">
        <v>635</v>
      </c>
      <c r="C6" s="43">
        <v>623</v>
      </c>
      <c r="D6" s="43">
        <v>601</v>
      </c>
    </row>
    <row r="7" spans="1:4" ht="28.05" customHeight="1">
      <c r="A7" s="41" t="s">
        <v>93</v>
      </c>
      <c r="B7" s="30">
        <v>65</v>
      </c>
      <c r="C7" s="30">
        <v>67</v>
      </c>
      <c r="D7" s="30">
        <v>62</v>
      </c>
    </row>
    <row r="8" spans="1:4" ht="28.05" customHeight="1">
      <c r="A8" s="44" t="s">
        <v>94</v>
      </c>
      <c r="B8" s="45">
        <f>9/65</f>
        <v>0.13846153846153847</v>
      </c>
      <c r="C8" s="45">
        <f>10/67</f>
        <v>0.14925373134328357</v>
      </c>
      <c r="D8" s="45">
        <f>9/62</f>
        <v>0.14516129032258066</v>
      </c>
    </row>
    <row r="9" spans="1:4" ht="28.05" customHeight="1">
      <c r="A9" s="46" t="s">
        <v>95</v>
      </c>
      <c r="B9" s="47"/>
      <c r="C9" s="47"/>
      <c r="D9" s="47"/>
    </row>
    <row r="10" spans="1:4" ht="28.05" customHeight="1">
      <c r="A10" s="44" t="s">
        <v>96</v>
      </c>
      <c r="B10" s="48"/>
      <c r="C10" s="48"/>
      <c r="D10" s="48"/>
    </row>
    <row r="11" spans="1:4" ht="28.05" customHeight="1">
      <c r="A11" s="41" t="s">
        <v>97</v>
      </c>
      <c r="B11" s="110">
        <f>636/30</f>
        <v>21.2</v>
      </c>
      <c r="C11" s="110">
        <f>521/27</f>
        <v>19.296296296296298</v>
      </c>
      <c r="D11" s="110">
        <f>431/20</f>
        <v>21.55</v>
      </c>
    </row>
    <row r="12" spans="1:4" ht="28.05" customHeight="1">
      <c r="A12" s="41" t="s">
        <v>98</v>
      </c>
      <c r="B12" s="110">
        <f>348/26</f>
        <v>13.384615384615385</v>
      </c>
      <c r="C12" s="110">
        <f>414/30</f>
        <v>13.8</v>
      </c>
      <c r="D12" s="110">
        <f>449/33</f>
        <v>13.606060606060606</v>
      </c>
    </row>
    <row r="13" spans="1:4" ht="28.05" customHeight="1">
      <c r="A13" s="41" t="s">
        <v>99</v>
      </c>
      <c r="B13" s="110"/>
      <c r="C13" s="110"/>
      <c r="D13" s="110"/>
    </row>
    <row r="14" spans="1:4" ht="28.05" customHeight="1">
      <c r="A14" s="44" t="s">
        <v>100</v>
      </c>
      <c r="B14" s="91">
        <f>B15+B16+B17+B18+B19+B20</f>
        <v>9907587.8900000006</v>
      </c>
      <c r="C14" s="91">
        <f t="shared" ref="C14:D14" si="0">C15+C16+C17+C18+C19+C20</f>
        <v>9667126.0150000006</v>
      </c>
      <c r="D14" s="91">
        <f t="shared" si="0"/>
        <v>10092467.27</v>
      </c>
    </row>
    <row r="15" spans="1:4" ht="28.05" customHeight="1">
      <c r="A15" s="41" t="s">
        <v>101</v>
      </c>
      <c r="B15" s="50">
        <f>教育成本归集表!D4</f>
        <v>6020250.3400000008</v>
      </c>
      <c r="C15" s="50">
        <f>教育成本归集表!G4</f>
        <v>5329183.4700000007</v>
      </c>
      <c r="D15" s="50">
        <f>教育成本归集表!J4</f>
        <v>5848688.2299999995</v>
      </c>
    </row>
    <row r="16" spans="1:4" ht="28.05" customHeight="1">
      <c r="A16" s="41" t="s">
        <v>102</v>
      </c>
      <c r="B16" s="50">
        <f>教育成本归集表!D11</f>
        <v>2017119.57</v>
      </c>
      <c r="C16" s="50">
        <f>教育成本归集表!G11</f>
        <v>2270563.9350000001</v>
      </c>
      <c r="D16" s="50">
        <f>教育成本归集表!J11</f>
        <v>2298921.56</v>
      </c>
    </row>
    <row r="17" spans="1:4" ht="28.05" customHeight="1">
      <c r="A17" s="41" t="s">
        <v>103</v>
      </c>
      <c r="B17" s="50">
        <f>教育成本归集表!D36</f>
        <v>82004</v>
      </c>
      <c r="C17" s="50">
        <f>教育成本归集表!G36</f>
        <v>279164.63</v>
      </c>
      <c r="D17" s="50">
        <f>教育成本归集表!J36</f>
        <v>156643.5</v>
      </c>
    </row>
    <row r="18" spans="1:4" ht="28.05" customHeight="1">
      <c r="A18" s="41" t="s">
        <v>104</v>
      </c>
      <c r="B18" s="50">
        <f>教育成本归集表!D43</f>
        <v>1788213.98</v>
      </c>
      <c r="C18" s="50">
        <f>教育成本归集表!G43</f>
        <v>1788213.98</v>
      </c>
      <c r="D18" s="50">
        <f>教育成本归集表!J43</f>
        <v>1788213.98</v>
      </c>
    </row>
    <row r="19" spans="1:4" ht="28.05" customHeight="1">
      <c r="A19" s="51" t="s">
        <v>105</v>
      </c>
      <c r="B19" s="50"/>
      <c r="C19" s="50"/>
      <c r="D19" s="50"/>
    </row>
    <row r="20" spans="1:4" ht="28.05" customHeight="1">
      <c r="A20" s="41" t="s">
        <v>106</v>
      </c>
      <c r="B20" s="50"/>
      <c r="C20" s="50"/>
      <c r="D20" s="50"/>
    </row>
    <row r="21" spans="1:4" ht="28.05" customHeight="1">
      <c r="A21" s="44" t="s">
        <v>107</v>
      </c>
      <c r="B21" s="52">
        <f>收入情况表!B6</f>
        <v>649100</v>
      </c>
      <c r="C21" s="52">
        <f>收入情况表!C6</f>
        <v>630000</v>
      </c>
      <c r="D21" s="52">
        <f>收入情况表!D6</f>
        <v>618600</v>
      </c>
    </row>
    <row r="22" spans="1:4" ht="28.05" customHeight="1">
      <c r="A22" s="44" t="s">
        <v>108</v>
      </c>
      <c r="B22" s="50">
        <f>(B14-B21)*0.9</f>
        <v>8332639.1010000007</v>
      </c>
      <c r="C22" s="92">
        <f>(C14-C21)*0.9</f>
        <v>8133413.4135000007</v>
      </c>
      <c r="D22" s="92">
        <f>(D14-D21)*0.9</f>
        <v>8526480.5429999996</v>
      </c>
    </row>
    <row r="23" spans="1:4" ht="28.05" customHeight="1">
      <c r="A23" s="44" t="s">
        <v>109</v>
      </c>
      <c r="B23" s="49">
        <f>B22/B6</f>
        <v>13122.266300787403</v>
      </c>
      <c r="C23" s="91">
        <f t="shared" ref="C23:D23" si="1">C22/C6</f>
        <v>13055.238223916534</v>
      </c>
      <c r="D23" s="91">
        <f t="shared" si="1"/>
        <v>14187.155645590681</v>
      </c>
    </row>
    <row r="24" spans="1:4" ht="28.05" customHeight="1">
      <c r="A24" s="41" t="s">
        <v>110</v>
      </c>
      <c r="B24" s="50">
        <f>B23*0.56</f>
        <v>7348.4691284409464</v>
      </c>
      <c r="C24" s="92">
        <f t="shared" ref="C24:D24" si="2">C23*0.56</f>
        <v>7310.9334053932598</v>
      </c>
      <c r="D24" s="92">
        <f t="shared" si="2"/>
        <v>7944.8071615307827</v>
      </c>
    </row>
    <row r="25" spans="1:4" ht="28.05" customHeight="1">
      <c r="A25" s="41" t="s">
        <v>111</v>
      </c>
      <c r="B25" s="50">
        <f>B23*0.8</f>
        <v>10497.813040629924</v>
      </c>
      <c r="C25" s="92">
        <f t="shared" ref="C25:D25" si="3">C23*0.8</f>
        <v>10444.190579133228</v>
      </c>
      <c r="D25" s="92">
        <f t="shared" si="3"/>
        <v>11349.724516472546</v>
      </c>
    </row>
    <row r="26" spans="1:4" ht="28.05" customHeight="1">
      <c r="A26" s="90" t="s">
        <v>191</v>
      </c>
      <c r="B26" s="162">
        <f>(B24+C24+D24)/3</f>
        <v>7534.7365651216633</v>
      </c>
      <c r="C26" s="163"/>
      <c r="D26" s="164"/>
    </row>
    <row r="27" spans="1:4" ht="28.05" customHeight="1">
      <c r="A27" s="111" t="s">
        <v>192</v>
      </c>
      <c r="B27" s="162">
        <f>(B25+C25+D25)/3</f>
        <v>10763.909378745233</v>
      </c>
      <c r="C27" s="163"/>
      <c r="D27" s="164"/>
    </row>
  </sheetData>
  <mergeCells count="4">
    <mergeCell ref="A2:D2"/>
    <mergeCell ref="A3:B3"/>
    <mergeCell ref="B26:D26"/>
    <mergeCell ref="B27:D27"/>
  </mergeCells>
  <phoneticPr fontId="29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1"/>
  <sheetViews>
    <sheetView topLeftCell="B1" workbookViewId="0">
      <selection activeCell="L14" sqref="L14"/>
    </sheetView>
  </sheetViews>
  <sheetFormatPr defaultColWidth="9" defaultRowHeight="14.4"/>
  <cols>
    <col min="1" max="1" width="9" hidden="1" customWidth="1"/>
    <col min="4" max="4" width="20.33203125" customWidth="1"/>
    <col min="5" max="5" width="16.6640625" customWidth="1"/>
    <col min="6" max="6" width="13.109375" customWidth="1"/>
  </cols>
  <sheetData>
    <row r="1" spans="2:6" ht="33" customHeight="1">
      <c r="B1" s="165" t="s">
        <v>196</v>
      </c>
      <c r="C1" s="165"/>
      <c r="D1" s="165"/>
      <c r="E1" s="165"/>
      <c r="F1" s="165"/>
    </row>
    <row r="2" spans="2:6" ht="31.2">
      <c r="B2" s="94" t="s">
        <v>180</v>
      </c>
      <c r="C2" s="94" t="s">
        <v>181</v>
      </c>
      <c r="D2" s="94" t="s">
        <v>182</v>
      </c>
      <c r="E2" s="94" t="s">
        <v>183</v>
      </c>
      <c r="F2" s="94" t="s">
        <v>117</v>
      </c>
    </row>
    <row r="3" spans="2:6" ht="18" customHeight="1">
      <c r="B3" s="95" t="s">
        <v>184</v>
      </c>
      <c r="C3" s="95"/>
      <c r="D3" s="95"/>
      <c r="E3" s="95"/>
      <c r="F3" s="95"/>
    </row>
    <row r="4" spans="2:6" ht="18" customHeight="1">
      <c r="B4" s="95">
        <v>2019</v>
      </c>
      <c r="C4" s="95"/>
      <c r="D4" s="95">
        <f>1228-547</f>
        <v>681</v>
      </c>
      <c r="E4" s="95">
        <v>547</v>
      </c>
      <c r="F4" s="101">
        <f>(D4*8+E4*4)/12</f>
        <v>636.33333333333337</v>
      </c>
    </row>
    <row r="5" spans="2:6" ht="18" customHeight="1">
      <c r="B5" s="95">
        <v>2020</v>
      </c>
      <c r="C5" s="95"/>
      <c r="D5" s="95">
        <f>1016-469</f>
        <v>547</v>
      </c>
      <c r="E5" s="95">
        <v>469</v>
      </c>
      <c r="F5" s="101">
        <f t="shared" ref="F5:F6" si="0">(D5*8+E5*4)/12</f>
        <v>521</v>
      </c>
    </row>
    <row r="6" spans="2:6" ht="18" customHeight="1">
      <c r="B6" s="95">
        <v>2021</v>
      </c>
      <c r="C6" s="95"/>
      <c r="D6" s="95">
        <f>823-354</f>
        <v>469</v>
      </c>
      <c r="E6" s="95">
        <v>354</v>
      </c>
      <c r="F6" s="101">
        <f t="shared" si="0"/>
        <v>430.66666666666669</v>
      </c>
    </row>
    <row r="7" spans="2:6" ht="18" customHeight="1">
      <c r="B7" s="95"/>
      <c r="C7" s="95"/>
      <c r="D7" s="95"/>
      <c r="E7" s="95"/>
      <c r="F7" s="101"/>
    </row>
    <row r="8" spans="2:6" ht="18" customHeight="1">
      <c r="B8" s="95"/>
      <c r="C8" s="95"/>
      <c r="D8" s="95"/>
      <c r="E8" s="95"/>
      <c r="F8" s="101"/>
    </row>
    <row r="9" spans="2:6" ht="18" customHeight="1">
      <c r="B9" s="95" t="s">
        <v>185</v>
      </c>
      <c r="C9" s="95"/>
      <c r="D9" s="95"/>
      <c r="E9" s="95"/>
      <c r="F9" s="101"/>
    </row>
    <row r="10" spans="2:6" ht="18" customHeight="1">
      <c r="B10" s="93"/>
      <c r="C10" s="93"/>
      <c r="D10" s="93"/>
      <c r="E10" s="93"/>
      <c r="F10" s="102"/>
    </row>
    <row r="11" spans="2:6" ht="18" customHeight="1">
      <c r="B11" s="94" t="s">
        <v>180</v>
      </c>
      <c r="C11" s="94" t="s">
        <v>181</v>
      </c>
      <c r="D11" s="94" t="s">
        <v>182</v>
      </c>
      <c r="E11" s="94" t="s">
        <v>183</v>
      </c>
      <c r="F11" s="103" t="s">
        <v>117</v>
      </c>
    </row>
    <row r="12" spans="2:6" ht="18" customHeight="1">
      <c r="B12" s="95" t="s">
        <v>186</v>
      </c>
      <c r="C12" s="95"/>
      <c r="D12" s="95"/>
      <c r="E12" s="95"/>
      <c r="F12" s="101"/>
    </row>
    <row r="13" spans="2:6" ht="18" customHeight="1">
      <c r="B13" s="95">
        <v>2019</v>
      </c>
      <c r="C13" s="95"/>
      <c r="D13" s="95">
        <f>713-381</f>
        <v>332</v>
      </c>
      <c r="E13" s="95">
        <v>381</v>
      </c>
      <c r="F13" s="101">
        <f t="shared" ref="F13:F15" si="1">(D13*8+E13*4)/12</f>
        <v>348.33333333333331</v>
      </c>
    </row>
    <row r="14" spans="2:6" ht="18" customHeight="1">
      <c r="B14" s="95">
        <v>2020</v>
      </c>
      <c r="C14" s="95"/>
      <c r="D14" s="95">
        <f>860-479</f>
        <v>381</v>
      </c>
      <c r="E14" s="95">
        <v>479</v>
      </c>
      <c r="F14" s="101">
        <f t="shared" si="1"/>
        <v>413.66666666666669</v>
      </c>
    </row>
    <row r="15" spans="2:6" ht="18" customHeight="1">
      <c r="B15" s="95">
        <v>2021</v>
      </c>
      <c r="C15" s="95"/>
      <c r="D15" s="95">
        <f>869-390</f>
        <v>479</v>
      </c>
      <c r="E15" s="95">
        <v>390</v>
      </c>
      <c r="F15" s="101">
        <f t="shared" si="1"/>
        <v>449.33333333333331</v>
      </c>
    </row>
    <row r="16" spans="2:6" ht="18" customHeight="1">
      <c r="B16" s="95"/>
      <c r="C16" s="95"/>
      <c r="D16" s="95"/>
      <c r="E16" s="95"/>
      <c r="F16" s="95"/>
    </row>
    <row r="17" spans="2:6" ht="18" customHeight="1">
      <c r="B17" s="95"/>
      <c r="C17" s="95"/>
      <c r="D17" s="95"/>
      <c r="E17" s="95"/>
      <c r="F17" s="95"/>
    </row>
    <row r="18" spans="2:6" ht="18" customHeight="1">
      <c r="B18" s="95" t="s">
        <v>185</v>
      </c>
      <c r="C18" s="95"/>
      <c r="D18" s="95"/>
      <c r="E18" s="95"/>
      <c r="F18" s="96"/>
    </row>
    <row r="19" spans="2:6" ht="18" customHeight="1">
      <c r="B19" s="93"/>
      <c r="C19" s="93"/>
      <c r="D19" s="93"/>
      <c r="E19" s="93"/>
      <c r="F19" s="93"/>
    </row>
    <row r="20" spans="2:6" ht="18" customHeight="1">
      <c r="B20" s="97" t="s">
        <v>187</v>
      </c>
      <c r="C20" s="95"/>
      <c r="D20" s="96">
        <v>2019</v>
      </c>
      <c r="E20" s="96">
        <v>2020</v>
      </c>
      <c r="F20" s="96">
        <v>2021</v>
      </c>
    </row>
    <row r="21" spans="2:6" ht="18" customHeight="1">
      <c r="B21" s="100"/>
      <c r="C21" s="104"/>
      <c r="D21" s="128">
        <f>F4*0.56+F13*0.8</f>
        <v>635.01333333333343</v>
      </c>
      <c r="E21" s="128">
        <f>F5*0.56+F14*0.8</f>
        <v>622.69333333333338</v>
      </c>
      <c r="F21" s="128">
        <f>F6*0.56+F15*0.8</f>
        <v>600.6400000000001</v>
      </c>
    </row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</sheetData>
  <mergeCells count="1">
    <mergeCell ref="B1:F1"/>
  </mergeCells>
  <phoneticPr fontId="29" type="noConversion"/>
  <printOptions horizontalCentered="1"/>
  <pageMargins left="0.55118110236220474" right="0.39370078740157483" top="1.1417322834645669" bottom="0.39370078740157483" header="0.15748031496062992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51"/>
  <sheetViews>
    <sheetView topLeftCell="A31" workbookViewId="0">
      <selection activeCell="L51" sqref="L51"/>
    </sheetView>
  </sheetViews>
  <sheetFormatPr defaultColWidth="9" defaultRowHeight="14.4"/>
  <cols>
    <col min="1" max="1" width="25.6640625" customWidth="1"/>
    <col min="2" max="3" width="12.6640625" customWidth="1"/>
    <col min="7" max="7" width="10" customWidth="1"/>
    <col min="8" max="8" width="6" customWidth="1"/>
    <col min="9" max="9" width="6.21875" customWidth="1"/>
    <col min="10" max="10" width="24.88671875" customWidth="1"/>
    <col min="17" max="18" width="12.6640625"/>
  </cols>
  <sheetData>
    <row r="1" spans="1:7" ht="23.4" customHeight="1">
      <c r="A1" s="171" t="s">
        <v>197</v>
      </c>
      <c r="B1" s="171"/>
      <c r="C1" s="171"/>
      <c r="D1" s="171"/>
      <c r="E1" s="171"/>
      <c r="F1" s="171"/>
      <c r="G1" s="171"/>
    </row>
    <row r="2" spans="1:7" ht="20.399999999999999" customHeight="1">
      <c r="A2" s="24" t="s">
        <v>112</v>
      </c>
      <c r="B2" s="24" t="s">
        <v>113</v>
      </c>
      <c r="C2" s="24" t="s">
        <v>114</v>
      </c>
      <c r="D2" s="24" t="s">
        <v>115</v>
      </c>
      <c r="E2" s="24" t="s">
        <v>116</v>
      </c>
      <c r="F2" s="24" t="s">
        <v>117</v>
      </c>
      <c r="G2" s="24" t="s">
        <v>118</v>
      </c>
    </row>
    <row r="3" spans="1:7" ht="13.95" customHeight="1">
      <c r="A3" s="113" t="s">
        <v>202</v>
      </c>
      <c r="B3" s="119"/>
      <c r="C3" s="119"/>
      <c r="D3" s="119"/>
      <c r="E3" s="120"/>
      <c r="F3" s="121"/>
      <c r="G3" s="119"/>
    </row>
    <row r="4" spans="1:7" ht="13.95" customHeight="1">
      <c r="A4" s="114" t="s">
        <v>119</v>
      </c>
      <c r="B4" s="122"/>
      <c r="C4" s="122"/>
      <c r="D4" s="123"/>
      <c r="E4" s="124"/>
      <c r="F4" s="125">
        <v>65</v>
      </c>
      <c r="G4" s="125"/>
    </row>
    <row r="5" spans="1:7" ht="13.95" customHeight="1">
      <c r="A5" s="115" t="s">
        <v>203</v>
      </c>
      <c r="B5" s="122"/>
      <c r="C5" s="122"/>
      <c r="D5" s="123">
        <v>62</v>
      </c>
      <c r="E5" s="123"/>
      <c r="F5" s="124">
        <v>56</v>
      </c>
      <c r="G5" s="125"/>
    </row>
    <row r="6" spans="1:7" ht="13.95" customHeight="1">
      <c r="A6" s="116" t="s">
        <v>204</v>
      </c>
      <c r="B6" s="122"/>
      <c r="C6" s="122"/>
      <c r="D6" s="123">
        <v>30</v>
      </c>
      <c r="E6" s="123">
        <f>学生人数核定表!F4/19</f>
        <v>33.491228070175438</v>
      </c>
      <c r="F6" s="125">
        <v>30</v>
      </c>
      <c r="G6" s="125"/>
    </row>
    <row r="7" spans="1:7" ht="13.95" customHeight="1">
      <c r="A7" s="116" t="s">
        <v>205</v>
      </c>
      <c r="B7" s="122"/>
      <c r="C7" s="122"/>
      <c r="D7" s="123">
        <v>32</v>
      </c>
      <c r="E7" s="123">
        <f>学生人数核定表!F13/13.5</f>
        <v>25.802469135802468</v>
      </c>
      <c r="F7" s="125">
        <v>26</v>
      </c>
      <c r="G7" s="125">
        <v>6</v>
      </c>
    </row>
    <row r="8" spans="1:7" ht="13.95" customHeight="1">
      <c r="A8" s="116" t="s">
        <v>206</v>
      </c>
      <c r="B8" s="122"/>
      <c r="C8" s="122"/>
      <c r="D8" s="123"/>
      <c r="E8" s="123"/>
      <c r="F8" s="125"/>
      <c r="G8" s="125"/>
    </row>
    <row r="9" spans="1:7" ht="13.95" customHeight="1">
      <c r="A9" s="117" t="s">
        <v>32</v>
      </c>
      <c r="B9" s="122"/>
      <c r="C9" s="122"/>
      <c r="D9" s="123"/>
      <c r="E9" s="123"/>
      <c r="F9" s="125"/>
      <c r="G9" s="126"/>
    </row>
    <row r="10" spans="1:7" ht="13.95" customHeight="1">
      <c r="A10" s="115" t="s">
        <v>207</v>
      </c>
      <c r="B10" s="122"/>
      <c r="C10" s="122"/>
      <c r="D10" s="123">
        <v>3</v>
      </c>
      <c r="E10" s="166"/>
      <c r="F10" s="167">
        <v>9</v>
      </c>
      <c r="G10" s="168"/>
    </row>
    <row r="11" spans="1:7" ht="13.95" customHeight="1">
      <c r="A11" s="115" t="s">
        <v>208</v>
      </c>
      <c r="B11" s="122"/>
      <c r="C11" s="122"/>
      <c r="D11" s="123">
        <v>7</v>
      </c>
      <c r="E11" s="166"/>
      <c r="F11" s="167"/>
      <c r="G11" s="169"/>
    </row>
    <row r="12" spans="1:7" ht="13.95" customHeight="1">
      <c r="A12" s="115" t="s">
        <v>209</v>
      </c>
      <c r="B12" s="122"/>
      <c r="C12" s="122"/>
      <c r="D12" s="123">
        <v>27</v>
      </c>
      <c r="E12" s="166"/>
      <c r="F12" s="167"/>
      <c r="G12" s="170"/>
    </row>
    <row r="13" spans="1:7" ht="13.95" customHeight="1">
      <c r="A13" s="118" t="s">
        <v>210</v>
      </c>
      <c r="B13" s="122"/>
      <c r="C13" s="122"/>
      <c r="D13" s="122">
        <v>2</v>
      </c>
      <c r="E13" s="127"/>
      <c r="F13" s="127"/>
      <c r="G13" s="127"/>
    </row>
    <row r="14" spans="1:7" ht="13.95" customHeight="1">
      <c r="A14" s="118" t="s">
        <v>211</v>
      </c>
      <c r="B14" s="122"/>
      <c r="C14" s="122"/>
      <c r="D14" s="122"/>
      <c r="E14" s="127"/>
      <c r="F14" s="127"/>
      <c r="G14" s="127"/>
    </row>
    <row r="15" spans="1:7" ht="13.95" customHeight="1">
      <c r="A15" s="118" t="s">
        <v>212</v>
      </c>
      <c r="B15" s="122"/>
      <c r="C15" s="122"/>
      <c r="D15" s="122"/>
      <c r="E15" s="127"/>
      <c r="F15" s="127"/>
      <c r="G15" s="127"/>
    </row>
    <row r="16" spans="1:7" ht="13.95" customHeight="1">
      <c r="A16" s="118" t="s">
        <v>213</v>
      </c>
      <c r="B16" s="122"/>
      <c r="C16" s="122"/>
      <c r="D16" s="122"/>
      <c r="E16" s="127"/>
      <c r="F16" s="127"/>
      <c r="G16" s="127"/>
    </row>
    <row r="17" spans="1:7" ht="13.95" customHeight="1">
      <c r="A17" s="118" t="s">
        <v>214</v>
      </c>
      <c r="B17" s="122"/>
      <c r="C17" s="122"/>
      <c r="D17" s="122">
        <v>2</v>
      </c>
      <c r="E17" s="127"/>
      <c r="F17" s="127"/>
      <c r="G17" s="127"/>
    </row>
    <row r="18" spans="1:7" ht="25.8" customHeight="1">
      <c r="A18" s="171" t="s">
        <v>198</v>
      </c>
      <c r="B18" s="171"/>
      <c r="C18" s="171"/>
      <c r="D18" s="171"/>
      <c r="E18" s="171"/>
      <c r="F18" s="171"/>
      <c r="G18" s="171"/>
    </row>
    <row r="19" spans="1:7" ht="23.4" customHeight="1">
      <c r="A19" s="24" t="s">
        <v>112</v>
      </c>
      <c r="B19" s="24" t="s">
        <v>113</v>
      </c>
      <c r="C19" s="24" t="s">
        <v>114</v>
      </c>
      <c r="D19" s="24" t="s">
        <v>115</v>
      </c>
      <c r="E19" s="24" t="s">
        <v>116</v>
      </c>
      <c r="F19" s="24" t="s">
        <v>117</v>
      </c>
      <c r="G19" s="24" t="s">
        <v>118</v>
      </c>
    </row>
    <row r="20" spans="1:7" ht="13.95" customHeight="1">
      <c r="A20" s="113" t="s">
        <v>202</v>
      </c>
      <c r="B20" s="24"/>
      <c r="C20" s="24"/>
      <c r="D20" s="24"/>
      <c r="E20" s="25"/>
      <c r="F20" s="26"/>
      <c r="G20" s="24"/>
    </row>
    <row r="21" spans="1:7" ht="13.95" customHeight="1">
      <c r="A21" s="114" t="s">
        <v>119</v>
      </c>
      <c r="B21" s="27"/>
      <c r="C21" s="27"/>
      <c r="D21" s="123"/>
      <c r="E21" s="124"/>
      <c r="F21" s="125">
        <v>67</v>
      </c>
      <c r="G21" s="125"/>
    </row>
    <row r="22" spans="1:7" ht="13.95" customHeight="1">
      <c r="A22" s="115" t="s">
        <v>203</v>
      </c>
      <c r="B22" s="27"/>
      <c r="C22" s="27"/>
      <c r="D22" s="123">
        <v>58</v>
      </c>
      <c r="E22" s="123"/>
      <c r="F22" s="124">
        <v>57</v>
      </c>
      <c r="G22" s="125"/>
    </row>
    <row r="23" spans="1:7" ht="13.95" customHeight="1">
      <c r="A23" s="116" t="s">
        <v>204</v>
      </c>
      <c r="B23" s="27"/>
      <c r="C23" s="27"/>
      <c r="D23" s="123">
        <v>28</v>
      </c>
      <c r="E23" s="123">
        <f>学生人数核定表!F5/19</f>
        <v>27.421052631578949</v>
      </c>
      <c r="F23" s="125">
        <v>27</v>
      </c>
      <c r="G23" s="125">
        <v>1</v>
      </c>
    </row>
    <row r="24" spans="1:7" ht="13.95" customHeight="1">
      <c r="A24" s="116" t="s">
        <v>205</v>
      </c>
      <c r="B24" s="27"/>
      <c r="C24" s="27"/>
      <c r="D24" s="123">
        <v>30</v>
      </c>
      <c r="E24" s="123">
        <f>学生人数核定表!F14/13.5</f>
        <v>30.641975308641978</v>
      </c>
      <c r="F24" s="125">
        <v>30</v>
      </c>
      <c r="G24" s="125"/>
    </row>
    <row r="25" spans="1:7" ht="13.95" customHeight="1">
      <c r="A25" s="116" t="s">
        <v>206</v>
      </c>
      <c r="B25" s="27"/>
      <c r="C25" s="27"/>
      <c r="D25" s="123"/>
      <c r="E25" s="123"/>
      <c r="F25" s="125"/>
      <c r="G25" s="125"/>
    </row>
    <row r="26" spans="1:7" ht="13.95" customHeight="1">
      <c r="A26" s="117" t="s">
        <v>32</v>
      </c>
      <c r="B26" s="27"/>
      <c r="C26" s="27"/>
      <c r="D26" s="123"/>
      <c r="E26" s="123"/>
      <c r="F26" s="125"/>
      <c r="G26" s="126"/>
    </row>
    <row r="27" spans="1:7" ht="13.95" customHeight="1">
      <c r="A27" s="115" t="s">
        <v>207</v>
      </c>
      <c r="B27" s="27"/>
      <c r="C27" s="27"/>
      <c r="D27" s="123">
        <v>4</v>
      </c>
      <c r="E27" s="166"/>
      <c r="F27" s="167">
        <v>10</v>
      </c>
      <c r="G27" s="168"/>
    </row>
    <row r="28" spans="1:7" ht="13.95" customHeight="1">
      <c r="A28" s="115" t="s">
        <v>208</v>
      </c>
      <c r="B28" s="27"/>
      <c r="C28" s="27"/>
      <c r="D28" s="123">
        <v>8</v>
      </c>
      <c r="E28" s="166"/>
      <c r="F28" s="167"/>
      <c r="G28" s="169"/>
    </row>
    <row r="29" spans="1:7" ht="13.95" customHeight="1">
      <c r="A29" s="115" t="s">
        <v>209</v>
      </c>
      <c r="B29" s="27"/>
      <c r="C29" s="27"/>
      <c r="D29" s="123">
        <v>29</v>
      </c>
      <c r="E29" s="166"/>
      <c r="F29" s="167"/>
      <c r="G29" s="170"/>
    </row>
    <row r="30" spans="1:7" ht="13.95" customHeight="1">
      <c r="A30" s="118" t="s">
        <v>210</v>
      </c>
      <c r="B30" s="27"/>
      <c r="C30" s="27"/>
      <c r="D30" s="122">
        <v>4</v>
      </c>
      <c r="E30" s="127"/>
      <c r="F30" s="127"/>
      <c r="G30" s="127"/>
    </row>
    <row r="31" spans="1:7" ht="13.95" customHeight="1">
      <c r="A31" s="118" t="s">
        <v>211</v>
      </c>
      <c r="B31" s="27"/>
      <c r="C31" s="27"/>
      <c r="D31" s="122"/>
      <c r="E31" s="127"/>
      <c r="F31" s="127"/>
      <c r="G31" s="127"/>
    </row>
    <row r="32" spans="1:7" ht="13.95" customHeight="1">
      <c r="A32" s="118" t="s">
        <v>212</v>
      </c>
      <c r="B32" s="27"/>
      <c r="C32" s="27"/>
      <c r="D32" s="122"/>
      <c r="E32" s="127"/>
      <c r="F32" s="127"/>
      <c r="G32" s="127"/>
    </row>
    <row r="33" spans="1:7" ht="13.95" customHeight="1">
      <c r="A33" s="118" t="s">
        <v>213</v>
      </c>
      <c r="B33" s="27"/>
      <c r="C33" s="27"/>
      <c r="D33" s="122"/>
      <c r="E33" s="127"/>
      <c r="F33" s="127"/>
      <c r="G33" s="127"/>
    </row>
    <row r="34" spans="1:7" ht="13.95" customHeight="1">
      <c r="A34" s="118" t="s">
        <v>214</v>
      </c>
      <c r="B34" s="27"/>
      <c r="C34" s="27"/>
      <c r="D34" s="122"/>
      <c r="E34" s="127"/>
      <c r="F34" s="127"/>
      <c r="G34" s="127"/>
    </row>
    <row r="35" spans="1:7" ht="25.2" customHeight="1">
      <c r="A35" s="171" t="s">
        <v>199</v>
      </c>
      <c r="B35" s="171"/>
      <c r="C35" s="171"/>
      <c r="D35" s="171"/>
      <c r="E35" s="171"/>
      <c r="F35" s="171"/>
      <c r="G35" s="171"/>
    </row>
    <row r="36" spans="1:7" ht="22.2" customHeight="1">
      <c r="A36" s="24" t="s">
        <v>112</v>
      </c>
      <c r="B36" s="24" t="s">
        <v>113</v>
      </c>
      <c r="C36" s="24" t="s">
        <v>114</v>
      </c>
      <c r="D36" s="24" t="s">
        <v>115</v>
      </c>
      <c r="E36" s="24" t="s">
        <v>116</v>
      </c>
      <c r="F36" s="24" t="s">
        <v>117</v>
      </c>
      <c r="G36" s="24" t="s">
        <v>118</v>
      </c>
    </row>
    <row r="37" spans="1:7" ht="13.95" customHeight="1">
      <c r="A37" s="113" t="s">
        <v>202</v>
      </c>
      <c r="B37" s="24"/>
      <c r="C37" s="24"/>
      <c r="D37" s="24"/>
      <c r="E37" s="25"/>
      <c r="F37" s="26"/>
      <c r="G37" s="24"/>
    </row>
    <row r="38" spans="1:7" ht="13.95" customHeight="1">
      <c r="A38" s="114" t="s">
        <v>119</v>
      </c>
      <c r="B38" s="27"/>
      <c r="C38" s="30"/>
      <c r="D38" s="123"/>
      <c r="E38" s="124"/>
      <c r="F38" s="125">
        <v>62</v>
      </c>
      <c r="G38" s="125"/>
    </row>
    <row r="39" spans="1:7" ht="13.95" customHeight="1">
      <c r="A39" s="115" t="s">
        <v>203</v>
      </c>
      <c r="B39" s="27"/>
      <c r="C39" s="31"/>
      <c r="D39" s="123">
        <v>48</v>
      </c>
      <c r="E39" s="123"/>
      <c r="F39" s="124">
        <v>53</v>
      </c>
      <c r="G39" s="125"/>
    </row>
    <row r="40" spans="1:7" ht="13.95" customHeight="1">
      <c r="A40" s="116" t="s">
        <v>204</v>
      </c>
      <c r="B40" s="27"/>
      <c r="C40" s="32"/>
      <c r="D40" s="123">
        <v>20</v>
      </c>
      <c r="E40" s="123">
        <f>学生人数核定表!F6/19</f>
        <v>22.666666666666668</v>
      </c>
      <c r="F40" s="125">
        <v>20</v>
      </c>
      <c r="G40" s="125"/>
    </row>
    <row r="41" spans="1:7" ht="13.95" customHeight="1">
      <c r="A41" s="116" t="s">
        <v>205</v>
      </c>
      <c r="B41" s="27"/>
      <c r="C41" s="32"/>
      <c r="D41" s="123">
        <v>28</v>
      </c>
      <c r="E41" s="123">
        <f>学生人数核定表!F15/13.5</f>
        <v>33.283950617283949</v>
      </c>
      <c r="F41" s="125">
        <v>33</v>
      </c>
      <c r="G41" s="125"/>
    </row>
    <row r="42" spans="1:7" ht="13.95" customHeight="1">
      <c r="A42" s="116" t="s">
        <v>206</v>
      </c>
      <c r="B42" s="27"/>
      <c r="C42" s="32"/>
      <c r="D42" s="123"/>
      <c r="E42" s="123"/>
      <c r="F42" s="125"/>
      <c r="G42" s="125"/>
    </row>
    <row r="43" spans="1:7" ht="13.95" customHeight="1">
      <c r="A43" s="117" t="s">
        <v>32</v>
      </c>
      <c r="B43" s="27"/>
      <c r="C43" s="32"/>
      <c r="D43" s="123"/>
      <c r="E43" s="123"/>
      <c r="F43" s="125"/>
      <c r="G43" s="126"/>
    </row>
    <row r="44" spans="1:7" ht="13.95" customHeight="1">
      <c r="A44" s="115" t="s">
        <v>207</v>
      </c>
      <c r="B44" s="27"/>
      <c r="C44" s="32"/>
      <c r="D44" s="123">
        <v>3</v>
      </c>
      <c r="E44" s="166"/>
      <c r="F44" s="167">
        <v>9</v>
      </c>
      <c r="G44" s="168"/>
    </row>
    <row r="45" spans="1:7" ht="13.95" customHeight="1">
      <c r="A45" s="115" t="s">
        <v>208</v>
      </c>
      <c r="B45" s="27"/>
      <c r="C45" s="32"/>
      <c r="D45" s="123">
        <v>9</v>
      </c>
      <c r="E45" s="166"/>
      <c r="F45" s="167"/>
      <c r="G45" s="169"/>
    </row>
    <row r="46" spans="1:7" ht="13.95" customHeight="1">
      <c r="A46" s="115" t="s">
        <v>209</v>
      </c>
      <c r="B46" s="27"/>
      <c r="C46" s="28"/>
      <c r="D46" s="123">
        <v>26</v>
      </c>
      <c r="E46" s="166"/>
      <c r="F46" s="167"/>
      <c r="G46" s="170"/>
    </row>
    <row r="47" spans="1:7" ht="13.95" customHeight="1">
      <c r="A47" s="118" t="s">
        <v>210</v>
      </c>
      <c r="B47" s="27"/>
      <c r="C47" s="28"/>
      <c r="D47" s="122">
        <v>4</v>
      </c>
      <c r="E47" s="127"/>
      <c r="F47" s="127"/>
      <c r="G47" s="127"/>
    </row>
    <row r="48" spans="1:7" ht="13.95" customHeight="1">
      <c r="A48" s="118" t="s">
        <v>211</v>
      </c>
      <c r="B48" s="27"/>
      <c r="C48" s="28"/>
      <c r="D48" s="122"/>
      <c r="E48" s="127"/>
      <c r="F48" s="127"/>
      <c r="G48" s="127"/>
    </row>
    <row r="49" spans="1:7" ht="13.95" customHeight="1">
      <c r="A49" s="118" t="s">
        <v>212</v>
      </c>
      <c r="B49" s="27"/>
      <c r="C49" s="28"/>
      <c r="D49" s="27"/>
      <c r="E49" s="29"/>
      <c r="F49" s="29"/>
      <c r="G49" s="29"/>
    </row>
    <row r="50" spans="1:7" ht="13.95" customHeight="1">
      <c r="A50" s="118" t="s">
        <v>213</v>
      </c>
      <c r="B50" s="27"/>
      <c r="C50" s="28"/>
      <c r="D50" s="27"/>
      <c r="E50" s="29"/>
      <c r="F50" s="29"/>
      <c r="G50" s="29"/>
    </row>
    <row r="51" spans="1:7" ht="13.95" customHeight="1">
      <c r="A51" s="118" t="s">
        <v>214</v>
      </c>
      <c r="B51" s="27"/>
      <c r="C51" s="28"/>
      <c r="D51" s="27"/>
      <c r="E51" s="29"/>
      <c r="F51" s="29"/>
      <c r="G51" s="29"/>
    </row>
  </sheetData>
  <mergeCells count="12">
    <mergeCell ref="E44:E46"/>
    <mergeCell ref="F44:F46"/>
    <mergeCell ref="G44:G46"/>
    <mergeCell ref="A1:G1"/>
    <mergeCell ref="A18:G18"/>
    <mergeCell ref="A35:G35"/>
    <mergeCell ref="E10:E12"/>
    <mergeCell ref="F10:F12"/>
    <mergeCell ref="G10:G12"/>
    <mergeCell ref="E27:E29"/>
    <mergeCell ref="F27:F29"/>
    <mergeCell ref="G27:G29"/>
  </mergeCells>
  <phoneticPr fontId="29" type="noConversion"/>
  <pageMargins left="0.69930555555555596" right="0.69930555555555596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C000"/>
  </sheetPr>
  <dimension ref="A1:H35"/>
  <sheetViews>
    <sheetView workbookViewId="0">
      <selection activeCell="E9" sqref="E9"/>
    </sheetView>
  </sheetViews>
  <sheetFormatPr defaultColWidth="9" defaultRowHeight="14.4"/>
  <cols>
    <col min="1" max="1" width="19.33203125" customWidth="1"/>
    <col min="2" max="2" width="17.21875" style="8" customWidth="1"/>
    <col min="3" max="3" width="13.77734375" customWidth="1"/>
    <col min="4" max="4" width="15.6640625" customWidth="1"/>
    <col min="5" max="5" width="17" customWidth="1"/>
    <col min="6" max="6" width="15.109375" customWidth="1"/>
    <col min="7" max="7" width="15.88671875" customWidth="1"/>
  </cols>
  <sheetData>
    <row r="1" spans="1:8" ht="31.2" customHeight="1">
      <c r="A1" s="175" t="s">
        <v>200</v>
      </c>
      <c r="B1" s="176"/>
      <c r="C1" s="175"/>
      <c r="D1" s="175"/>
      <c r="E1" s="175"/>
      <c r="F1" s="175"/>
      <c r="G1" s="175"/>
      <c r="H1" s="9"/>
    </row>
    <row r="2" spans="1:8">
      <c r="G2" t="s">
        <v>76</v>
      </c>
    </row>
    <row r="3" spans="1:8" ht="26.4" customHeight="1">
      <c r="A3" s="10" t="s">
        <v>112</v>
      </c>
      <c r="B3" s="11" t="s">
        <v>120</v>
      </c>
      <c r="C3" s="12" t="s">
        <v>121</v>
      </c>
      <c r="D3" s="12" t="s">
        <v>122</v>
      </c>
      <c r="E3" s="13" t="s">
        <v>77</v>
      </c>
      <c r="F3" s="12" t="s">
        <v>123</v>
      </c>
      <c r="G3" s="14" t="s">
        <v>124</v>
      </c>
      <c r="H3" s="15" t="s">
        <v>125</v>
      </c>
    </row>
    <row r="4" spans="1:8" ht="15.6">
      <c r="A4" s="16" t="s">
        <v>126</v>
      </c>
      <c r="B4" s="86">
        <v>4551688.2300000004</v>
      </c>
      <c r="C4" s="17">
        <f>1.2*65*8.17*10000</f>
        <v>6372600</v>
      </c>
      <c r="D4" s="17"/>
      <c r="E4" s="86">
        <v>4551688.2300000004</v>
      </c>
      <c r="F4" s="18"/>
      <c r="G4" s="19"/>
      <c r="H4" s="20"/>
    </row>
    <row r="5" spans="1:8" ht="15.6">
      <c r="A5" s="16" t="s">
        <v>127</v>
      </c>
      <c r="B5" s="86">
        <f>269494+531308</f>
        <v>800802</v>
      </c>
      <c r="C5" s="17"/>
      <c r="D5" s="17"/>
      <c r="E5" s="86">
        <f>269494+531308</f>
        <v>800802</v>
      </c>
      <c r="F5" s="18"/>
      <c r="G5" s="21"/>
      <c r="H5" s="20"/>
    </row>
    <row r="6" spans="1:8" ht="15.6">
      <c r="A6" s="22" t="s">
        <v>128</v>
      </c>
      <c r="B6" s="84">
        <v>440175.7</v>
      </c>
      <c r="C6" s="17"/>
      <c r="D6" s="17"/>
      <c r="E6" s="84">
        <v>440175.7</v>
      </c>
      <c r="F6" s="18"/>
      <c r="G6" s="23"/>
      <c r="H6" s="20"/>
    </row>
    <row r="7" spans="1:8" ht="15.6">
      <c r="A7" s="16" t="s">
        <v>129</v>
      </c>
      <c r="B7" s="85"/>
      <c r="C7" s="17"/>
      <c r="D7" s="17"/>
      <c r="E7" s="17"/>
      <c r="F7" s="18"/>
      <c r="G7" s="21"/>
      <c r="H7" s="20"/>
    </row>
    <row r="8" spans="1:8" ht="15.6">
      <c r="A8" s="22" t="s">
        <v>130</v>
      </c>
      <c r="B8" s="86"/>
      <c r="C8" s="17"/>
      <c r="D8" s="17"/>
      <c r="E8" s="17"/>
      <c r="F8" s="18"/>
      <c r="G8" s="21"/>
      <c r="H8" s="20"/>
    </row>
    <row r="9" spans="1:8" ht="15.6">
      <c r="A9" s="16" t="s">
        <v>131</v>
      </c>
      <c r="B9" s="84">
        <f>教育成本归集表!B9</f>
        <v>0</v>
      </c>
      <c r="C9" s="17">
        <f>E4*0.12</f>
        <v>546202.58760000009</v>
      </c>
      <c r="D9" s="17"/>
      <c r="E9" s="17">
        <f>E4*0.05</f>
        <v>227584.41150000005</v>
      </c>
      <c r="F9" s="17">
        <f>E4*0.05</f>
        <v>227584.41150000005</v>
      </c>
      <c r="G9" s="21"/>
      <c r="H9" s="20"/>
    </row>
    <row r="10" spans="1:8" ht="15.6">
      <c r="A10" s="16" t="s">
        <v>132</v>
      </c>
      <c r="B10" s="86"/>
      <c r="D10" s="17"/>
      <c r="E10" s="17">
        <f>E4*0.02</f>
        <v>91033.76460000001</v>
      </c>
      <c r="F10" s="18">
        <f>E4*0.02</f>
        <v>91033.76460000001</v>
      </c>
      <c r="G10" s="21"/>
      <c r="H10" s="20"/>
    </row>
    <row r="11" spans="1:8" ht="15.6">
      <c r="A11" s="16" t="s">
        <v>133</v>
      </c>
      <c r="B11" s="86"/>
      <c r="C11" s="17"/>
      <c r="D11" s="17"/>
      <c r="E11" s="17">
        <f>E4*0.025</f>
        <v>113792.20575000002</v>
      </c>
      <c r="F11" s="18">
        <f>E4*0.025</f>
        <v>113792.20575000002</v>
      </c>
      <c r="G11" s="21"/>
      <c r="H11" s="20"/>
    </row>
    <row r="12" spans="1:8" ht="15.6">
      <c r="A12" s="20" t="s">
        <v>134</v>
      </c>
      <c r="B12" s="86"/>
      <c r="C12" s="20"/>
      <c r="D12" s="20"/>
      <c r="E12" s="20"/>
      <c r="F12" s="20"/>
      <c r="G12" s="20"/>
      <c r="H12" s="20"/>
    </row>
    <row r="13" spans="1:8" ht="19.8" customHeight="1">
      <c r="A13" s="20" t="s">
        <v>73</v>
      </c>
      <c r="B13" s="83">
        <f>SUM(B4:B12)</f>
        <v>5792665.9300000006</v>
      </c>
      <c r="C13" s="20"/>
      <c r="D13" s="20"/>
      <c r="E13" s="20"/>
      <c r="F13" s="20"/>
      <c r="G13" s="20"/>
      <c r="H13" s="20"/>
    </row>
    <row r="14" spans="1:8" ht="24" customHeight="1">
      <c r="A14" s="10" t="s">
        <v>112</v>
      </c>
      <c r="B14" s="105" t="s">
        <v>135</v>
      </c>
      <c r="C14" s="12" t="s">
        <v>121</v>
      </c>
      <c r="D14" s="12" t="s">
        <v>136</v>
      </c>
      <c r="E14" s="13" t="s">
        <v>78</v>
      </c>
      <c r="F14" s="12" t="s">
        <v>123</v>
      </c>
      <c r="G14" s="14" t="s">
        <v>137</v>
      </c>
      <c r="H14" s="15" t="s">
        <v>125</v>
      </c>
    </row>
    <row r="15" spans="1:8" ht="15.6">
      <c r="A15" s="16" t="s">
        <v>126</v>
      </c>
      <c r="B15" s="86">
        <f>教育成本归集表!E5</f>
        <v>3941437.4</v>
      </c>
      <c r="C15" s="17">
        <f>84000*1.2*67</f>
        <v>6753600</v>
      </c>
      <c r="D15" s="17"/>
      <c r="E15" s="86">
        <f>3941437.4</f>
        <v>3941437.4</v>
      </c>
      <c r="F15" s="18"/>
      <c r="G15" s="19"/>
      <c r="H15" s="20"/>
    </row>
    <row r="16" spans="1:8" ht="15.6">
      <c r="A16" s="16" t="s">
        <v>127</v>
      </c>
      <c r="B16" s="86">
        <f>554098+304762</f>
        <v>858860</v>
      </c>
      <c r="C16" s="17"/>
      <c r="D16" s="17"/>
      <c r="E16" s="86">
        <f>554098+304762</f>
        <v>858860</v>
      </c>
      <c r="F16" s="18"/>
      <c r="G16" s="21"/>
      <c r="H16" s="20"/>
    </row>
    <row r="17" spans="1:8" ht="15.6">
      <c r="A17" s="22" t="s">
        <v>128</v>
      </c>
      <c r="B17" s="86">
        <f>教育成本归集表!E8</f>
        <v>334814.2</v>
      </c>
      <c r="C17" s="17"/>
      <c r="D17" s="17"/>
      <c r="E17" s="86">
        <f>334814.2</f>
        <v>334814.2</v>
      </c>
      <c r="F17" s="18"/>
      <c r="G17" s="23"/>
      <c r="H17" s="20"/>
    </row>
    <row r="18" spans="1:8" ht="15.6">
      <c r="A18" s="16" t="s">
        <v>129</v>
      </c>
      <c r="B18" s="86"/>
      <c r="C18" s="17"/>
      <c r="D18" s="17"/>
      <c r="E18" s="17"/>
      <c r="F18" s="18"/>
      <c r="G18" s="21"/>
      <c r="H18" s="20"/>
    </row>
    <row r="19" spans="1:8" ht="15.6">
      <c r="A19" s="22" t="s">
        <v>130</v>
      </c>
      <c r="B19" s="86"/>
      <c r="C19" s="17"/>
      <c r="D19" s="17"/>
      <c r="E19" s="17"/>
      <c r="F19" s="18"/>
      <c r="G19" s="21"/>
      <c r="H19" s="20"/>
    </row>
    <row r="20" spans="1:8" ht="15.6">
      <c r="A20" s="16" t="s">
        <v>131</v>
      </c>
      <c r="B20" s="84">
        <v>0</v>
      </c>
      <c r="C20" s="98">
        <f>E15*0.12</f>
        <v>472972.48799999995</v>
      </c>
      <c r="D20" s="98"/>
      <c r="E20" s="98">
        <f>E15*0.05</f>
        <v>197071.87</v>
      </c>
      <c r="F20" s="98">
        <f>E15*0.05</f>
        <v>197071.87</v>
      </c>
      <c r="G20" s="99"/>
      <c r="H20" s="20"/>
    </row>
    <row r="21" spans="1:8" ht="15.6">
      <c r="A21" s="16" t="s">
        <v>132</v>
      </c>
      <c r="B21" s="86"/>
      <c r="D21" s="98"/>
      <c r="E21" s="98">
        <f>E15*0.02</f>
        <v>78828.748000000007</v>
      </c>
      <c r="F21" s="87">
        <f>E15*0.02</f>
        <v>78828.748000000007</v>
      </c>
      <c r="G21" s="99"/>
      <c r="H21" s="20"/>
    </row>
    <row r="22" spans="1:8" ht="15.6">
      <c r="A22" s="16" t="s">
        <v>133</v>
      </c>
      <c r="B22" s="86"/>
      <c r="C22" s="98"/>
      <c r="D22" s="98"/>
      <c r="E22" s="98">
        <f>E15*0.025</f>
        <v>98535.934999999998</v>
      </c>
      <c r="F22" s="87">
        <f>E15*0.025</f>
        <v>98535.934999999998</v>
      </c>
      <c r="G22" s="99"/>
      <c r="H22" s="20"/>
    </row>
    <row r="23" spans="1:8" ht="15.6">
      <c r="A23" s="20" t="s">
        <v>134</v>
      </c>
      <c r="B23" s="86">
        <v>306539</v>
      </c>
      <c r="C23" s="20"/>
      <c r="D23" s="20"/>
      <c r="E23" s="20"/>
      <c r="F23" s="20"/>
      <c r="G23" s="20"/>
      <c r="H23" s="20"/>
    </row>
    <row r="24" spans="1:8">
      <c r="A24" s="20" t="s">
        <v>73</v>
      </c>
      <c r="B24" s="83">
        <f>SUM(B15:B23)</f>
        <v>5441650.6000000006</v>
      </c>
      <c r="C24" s="20"/>
      <c r="D24" s="20"/>
      <c r="E24" s="20"/>
      <c r="F24" s="20"/>
      <c r="G24" s="20"/>
      <c r="H24" s="20"/>
    </row>
    <row r="25" spans="1:8" ht="22.2" customHeight="1">
      <c r="A25" s="10" t="s">
        <v>112</v>
      </c>
      <c r="B25" s="105" t="s">
        <v>138</v>
      </c>
      <c r="C25" s="12" t="s">
        <v>121</v>
      </c>
      <c r="D25" s="12" t="s">
        <v>139</v>
      </c>
      <c r="E25" s="13" t="s">
        <v>79</v>
      </c>
      <c r="F25" s="12" t="s">
        <v>123</v>
      </c>
      <c r="G25" s="14" t="s">
        <v>140</v>
      </c>
      <c r="H25" s="15" t="s">
        <v>125</v>
      </c>
    </row>
    <row r="26" spans="1:8" ht="15.6">
      <c r="A26" s="16" t="s">
        <v>126</v>
      </c>
      <c r="B26" s="86">
        <f>教育成本归集表!H5</f>
        <v>4126671.8</v>
      </c>
      <c r="C26" s="17">
        <f>86300*1.2*62</f>
        <v>6420720</v>
      </c>
      <c r="D26" s="17"/>
      <c r="E26" s="86">
        <f>B26</f>
        <v>4126671.8</v>
      </c>
      <c r="F26" s="18"/>
      <c r="G26" s="19"/>
      <c r="H26" s="20"/>
    </row>
    <row r="27" spans="1:8" ht="15.6">
      <c r="A27" s="16" t="s">
        <v>127</v>
      </c>
      <c r="B27" s="86">
        <f>375428+731820</f>
        <v>1107248</v>
      </c>
      <c r="C27" s="17"/>
      <c r="D27" s="17"/>
      <c r="E27" s="86">
        <f>B27</f>
        <v>1107248</v>
      </c>
      <c r="F27" s="18"/>
      <c r="G27" s="21"/>
      <c r="H27" s="20"/>
    </row>
    <row r="28" spans="1:8" ht="15.6">
      <c r="A28" s="22" t="s">
        <v>128</v>
      </c>
      <c r="B28" s="86">
        <f>教育成本归集表!H8</f>
        <v>408434.84</v>
      </c>
      <c r="C28" s="17"/>
      <c r="D28" s="17"/>
      <c r="E28" s="86">
        <f>B28</f>
        <v>408434.84</v>
      </c>
      <c r="F28" s="18"/>
      <c r="G28" s="23"/>
      <c r="H28" s="20"/>
    </row>
    <row r="29" spans="1:8" ht="15.6">
      <c r="A29" s="16" t="s">
        <v>129</v>
      </c>
      <c r="B29" s="86"/>
      <c r="C29" s="17"/>
      <c r="D29" s="17"/>
      <c r="E29" s="17"/>
      <c r="F29" s="18"/>
      <c r="G29" s="21"/>
      <c r="H29" s="20"/>
    </row>
    <row r="30" spans="1:8" ht="15.6">
      <c r="A30" s="22" t="s">
        <v>130</v>
      </c>
      <c r="B30" s="86">
        <v>0</v>
      </c>
      <c r="C30" s="17"/>
      <c r="D30" s="17"/>
      <c r="E30" s="17"/>
      <c r="F30" s="18"/>
      <c r="G30" s="21"/>
      <c r="H30" s="20"/>
    </row>
    <row r="31" spans="1:8" ht="15.6">
      <c r="A31" s="16" t="s">
        <v>131</v>
      </c>
      <c r="B31" s="84">
        <f>教育成本归集表!B31</f>
        <v>0</v>
      </c>
      <c r="C31" s="98">
        <f>E26*0.12</f>
        <v>495200.61599999998</v>
      </c>
      <c r="D31" s="98"/>
      <c r="E31" s="98">
        <f>E26*0.05</f>
        <v>206333.59</v>
      </c>
      <c r="F31" s="98">
        <f>E26*0.05</f>
        <v>206333.59</v>
      </c>
      <c r="G31" s="99"/>
      <c r="H31" s="20"/>
    </row>
    <row r="32" spans="1:8" ht="15.6">
      <c r="A32" s="16" t="s">
        <v>132</v>
      </c>
      <c r="B32" s="86"/>
      <c r="D32" s="98"/>
      <c r="E32" s="98">
        <f>E26*0.02</f>
        <v>82533.436000000002</v>
      </c>
      <c r="F32" s="87">
        <f>E26*0.02</f>
        <v>82533.436000000002</v>
      </c>
      <c r="G32" s="99"/>
      <c r="H32" s="20"/>
    </row>
    <row r="33" spans="1:8" ht="15.6">
      <c r="A33" s="16" t="s">
        <v>133</v>
      </c>
      <c r="B33" s="86"/>
      <c r="C33" s="98"/>
      <c r="D33" s="98"/>
      <c r="E33" s="98">
        <f>E26*0.025</f>
        <v>103166.795</v>
      </c>
      <c r="F33" s="87">
        <f>E26*0.025</f>
        <v>103166.795</v>
      </c>
      <c r="G33" s="99"/>
      <c r="H33" s="20"/>
    </row>
    <row r="34" spans="1:8" ht="15.6">
      <c r="A34" s="20" t="s">
        <v>134</v>
      </c>
      <c r="B34" s="86">
        <v>883981</v>
      </c>
      <c r="C34" s="20"/>
      <c r="D34" s="20"/>
      <c r="E34" s="20"/>
      <c r="F34" s="20"/>
      <c r="G34" s="20"/>
      <c r="H34" s="20"/>
    </row>
    <row r="35" spans="1:8" ht="15.9" customHeight="1">
      <c r="A35" s="20" t="s">
        <v>73</v>
      </c>
      <c r="B35" s="83">
        <f>SUM(B26:B34)</f>
        <v>6526335.6399999997</v>
      </c>
      <c r="C35" s="20"/>
      <c r="D35" s="20"/>
      <c r="E35" s="20"/>
      <c r="F35" s="20"/>
      <c r="G35" s="20"/>
      <c r="H35" s="20"/>
    </row>
  </sheetData>
  <mergeCells count="1">
    <mergeCell ref="A1:G1"/>
  </mergeCells>
  <phoneticPr fontId="29" type="noConversion"/>
  <printOptions horizontalCentered="1"/>
  <pageMargins left="0.9055118110236221" right="0.70866141732283472" top="0.19685039370078741" bottom="0.27559055118110237" header="7.874015748031496E-2" footer="7.874015748031496E-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E31"/>
  <sheetViews>
    <sheetView tabSelected="1" workbookViewId="0">
      <selection activeCell="I12" sqref="I12"/>
    </sheetView>
  </sheetViews>
  <sheetFormatPr defaultColWidth="9" defaultRowHeight="14.4"/>
  <cols>
    <col min="1" max="1" width="25.88671875" customWidth="1"/>
    <col min="2" max="2" width="15" style="1" customWidth="1"/>
    <col min="3" max="3" width="14.33203125" style="1" customWidth="1"/>
    <col min="4" max="4" width="15" style="1" customWidth="1"/>
    <col min="5" max="5" width="15.109375" style="1" customWidth="1"/>
    <col min="6" max="8" width="12.6640625"/>
    <col min="11" max="11" width="9.33203125"/>
    <col min="13" max="13" width="9.33203125"/>
  </cols>
  <sheetData>
    <row r="1" spans="1:5" ht="31.8" customHeight="1">
      <c r="A1" s="172" t="s">
        <v>201</v>
      </c>
      <c r="B1" s="173"/>
      <c r="C1" s="173"/>
      <c r="D1" s="173"/>
      <c r="E1" s="173"/>
    </row>
    <row r="2" spans="1:5" ht="31.8" customHeight="1">
      <c r="A2" s="2" t="s">
        <v>141</v>
      </c>
      <c r="B2" s="3" t="s">
        <v>142</v>
      </c>
      <c r="C2" s="3" t="s">
        <v>143</v>
      </c>
      <c r="D2" s="3" t="s">
        <v>144</v>
      </c>
      <c r="E2" s="3" t="s">
        <v>145</v>
      </c>
    </row>
    <row r="3" spans="1:5" ht="37.200000000000003" customHeight="1">
      <c r="A3" s="4" t="s">
        <v>146</v>
      </c>
      <c r="B3" s="106">
        <f>B4+B9+B21+B28</f>
        <v>37546640</v>
      </c>
      <c r="C3" s="106"/>
      <c r="D3" s="108"/>
      <c r="E3" s="106">
        <f>E4+E9+E21+E28</f>
        <v>1788213.9750000001</v>
      </c>
    </row>
    <row r="4" spans="1:5" ht="21.75" customHeight="1">
      <c r="A4" s="5" t="s">
        <v>147</v>
      </c>
      <c r="B4" s="107">
        <f>B5+B6+B7+B8</f>
        <v>35075600</v>
      </c>
      <c r="C4" s="107"/>
      <c r="D4" s="109"/>
      <c r="E4" s="107">
        <f>E5+E6+E7+E8</f>
        <v>1328444.375</v>
      </c>
    </row>
    <row r="5" spans="1:5" ht="21.75" customHeight="1">
      <c r="A5" s="6" t="s">
        <v>148</v>
      </c>
      <c r="B5" s="107">
        <f>5148000+2798400+390000+8736000+4140000+339200+3763200+455000+2217600+1724800+448500+770000+416000+1228800</f>
        <v>32575500</v>
      </c>
      <c r="C5" s="107">
        <v>30</v>
      </c>
      <c r="D5" s="109">
        <v>0.05</v>
      </c>
      <c r="E5" s="107">
        <f>B5*0.95/C5</f>
        <v>1031557.5</v>
      </c>
    </row>
    <row r="6" spans="1:5" ht="21.75" customHeight="1">
      <c r="A6" s="6" t="s">
        <v>149</v>
      </c>
      <c r="B6" s="107">
        <f>1920800+250800+270000</f>
        <v>2441600</v>
      </c>
      <c r="C6" s="107">
        <v>8</v>
      </c>
      <c r="D6" s="109">
        <v>0.05</v>
      </c>
      <c r="E6" s="107">
        <f>B6*0.95/C6</f>
        <v>289940</v>
      </c>
    </row>
    <row r="7" spans="1:5" ht="21.75" customHeight="1">
      <c r="A7" s="6" t="s">
        <v>150</v>
      </c>
      <c r="B7" s="107"/>
      <c r="C7" s="107"/>
      <c r="D7" s="109"/>
      <c r="E7" s="107"/>
    </row>
    <row r="8" spans="1:5" ht="21.75" customHeight="1">
      <c r="A8" s="6" t="s">
        <v>151</v>
      </c>
      <c r="B8" s="107">
        <v>58500</v>
      </c>
      <c r="C8" s="107">
        <v>8</v>
      </c>
      <c r="D8" s="109">
        <v>0.05</v>
      </c>
      <c r="E8" s="107">
        <f>B8*0.95/C8</f>
        <v>6946.875</v>
      </c>
    </row>
    <row r="9" spans="1:5" ht="27" customHeight="1">
      <c r="A9" s="7" t="s">
        <v>152</v>
      </c>
      <c r="B9" s="107">
        <f>B10+B11+B12+B13+B14+B15+B16+B17+B18</f>
        <v>1429440</v>
      </c>
      <c r="C9" s="107"/>
      <c r="D9" s="109"/>
      <c r="E9" s="107">
        <f>E10+E11+E12+E13+E14+E15+E16+E17+E18</f>
        <v>271593.59999999998</v>
      </c>
    </row>
    <row r="10" spans="1:5" ht="21.75" customHeight="1">
      <c r="A10" s="6" t="s">
        <v>153</v>
      </c>
      <c r="B10" s="107"/>
      <c r="C10" s="107"/>
      <c r="D10" s="109"/>
      <c r="E10" s="107"/>
    </row>
    <row r="11" spans="1:5" ht="21.75" customHeight="1">
      <c r="A11" s="6" t="s">
        <v>154</v>
      </c>
      <c r="B11" s="107"/>
      <c r="C11" s="107"/>
      <c r="D11" s="109"/>
      <c r="E11" s="107"/>
    </row>
    <row r="12" spans="1:5" ht="21.75" customHeight="1">
      <c r="A12" s="6" t="s">
        <v>155</v>
      </c>
      <c r="B12" s="107"/>
      <c r="C12" s="107"/>
      <c r="D12" s="109"/>
      <c r="E12" s="107"/>
    </row>
    <row r="13" spans="1:5" ht="21.75" customHeight="1">
      <c r="A13" s="6" t="s">
        <v>156</v>
      </c>
      <c r="B13" s="107"/>
      <c r="C13" s="107"/>
      <c r="D13" s="109"/>
      <c r="E13" s="107"/>
    </row>
    <row r="14" spans="1:5" ht="21.75" customHeight="1">
      <c r="A14" s="6" t="s">
        <v>157</v>
      </c>
      <c r="B14" s="107"/>
      <c r="C14" s="107"/>
      <c r="D14" s="109"/>
      <c r="E14" s="107"/>
    </row>
    <row r="15" spans="1:5" ht="21.75" customHeight="1">
      <c r="A15" s="6" t="s">
        <v>158</v>
      </c>
      <c r="B15" s="107">
        <f>360000+350000+469440</f>
        <v>1179440</v>
      </c>
      <c r="C15" s="107">
        <v>5</v>
      </c>
      <c r="D15" s="109">
        <v>0.05</v>
      </c>
      <c r="E15" s="107">
        <f>B15*0.95/C15</f>
        <v>224093.6</v>
      </c>
    </row>
    <row r="16" spans="1:5" ht="21.75" customHeight="1">
      <c r="A16" s="6" t="s">
        <v>159</v>
      </c>
      <c r="B16" s="107"/>
      <c r="C16" s="107"/>
      <c r="D16" s="109"/>
      <c r="E16" s="107"/>
    </row>
    <row r="17" spans="1:5" ht="21.75" customHeight="1">
      <c r="A17" s="6" t="s">
        <v>160</v>
      </c>
      <c r="B17" s="107">
        <v>250000</v>
      </c>
      <c r="C17" s="107">
        <v>5</v>
      </c>
      <c r="D17" s="109">
        <v>0.05</v>
      </c>
      <c r="E17" s="107">
        <f>B17*0.95/C17</f>
        <v>47500</v>
      </c>
    </row>
    <row r="18" spans="1:5" ht="21.75" customHeight="1">
      <c r="A18" s="6" t="s">
        <v>161</v>
      </c>
      <c r="B18" s="107"/>
      <c r="C18" s="107"/>
      <c r="D18" s="109"/>
      <c r="E18" s="107"/>
    </row>
    <row r="19" spans="1:5" ht="21.75" customHeight="1">
      <c r="A19" s="6" t="s">
        <v>162</v>
      </c>
      <c r="B19" s="107"/>
      <c r="C19" s="107"/>
      <c r="D19" s="109"/>
      <c r="E19" s="107"/>
    </row>
    <row r="20" spans="1:5" ht="36.6" customHeight="1">
      <c r="A20" s="6" t="s">
        <v>163</v>
      </c>
      <c r="B20" s="107"/>
      <c r="C20" s="107"/>
      <c r="D20" s="109"/>
      <c r="E20" s="107"/>
    </row>
    <row r="21" spans="1:5" ht="27" customHeight="1">
      <c r="A21" s="7" t="s">
        <v>164</v>
      </c>
      <c r="B21" s="107">
        <f>B23+B22</f>
        <v>504800</v>
      </c>
      <c r="C21" s="107"/>
      <c r="D21" s="109"/>
      <c r="E21" s="107">
        <f>E23+E22</f>
        <v>95912</v>
      </c>
    </row>
    <row r="22" spans="1:5" ht="21.75" customHeight="1">
      <c r="A22" s="6" t="s">
        <v>165</v>
      </c>
      <c r="B22" s="107">
        <v>136800</v>
      </c>
      <c r="C22" s="107">
        <v>5</v>
      </c>
      <c r="D22" s="109">
        <v>0.05</v>
      </c>
      <c r="E22" s="107">
        <f>B22*0.95/C22</f>
        <v>25992</v>
      </c>
    </row>
    <row r="23" spans="1:5" ht="21.75" customHeight="1">
      <c r="A23" s="6" t="s">
        <v>166</v>
      </c>
      <c r="B23" s="107">
        <v>368000</v>
      </c>
      <c r="C23" s="107">
        <v>5</v>
      </c>
      <c r="D23" s="109">
        <v>0.05</v>
      </c>
      <c r="E23" s="107">
        <f>B23*0.95/C23</f>
        <v>69920</v>
      </c>
    </row>
    <row r="24" spans="1:5" ht="21.75" customHeight="1">
      <c r="A24" s="6" t="s">
        <v>167</v>
      </c>
      <c r="B24" s="107"/>
      <c r="C24" s="107"/>
      <c r="D24" s="109"/>
      <c r="E24" s="107"/>
    </row>
    <row r="25" spans="1:5" ht="21.75" customHeight="1">
      <c r="A25" s="6" t="s">
        <v>168</v>
      </c>
      <c r="B25" s="107"/>
      <c r="C25" s="107"/>
      <c r="D25" s="109"/>
      <c r="E25" s="107"/>
    </row>
    <row r="26" spans="1:5" ht="21.75" customHeight="1">
      <c r="A26" s="6" t="s">
        <v>169</v>
      </c>
      <c r="B26" s="107"/>
      <c r="C26" s="107"/>
      <c r="D26" s="109"/>
      <c r="E26" s="107"/>
    </row>
    <row r="27" spans="1:5" ht="21.75" customHeight="1">
      <c r="A27" s="6" t="s">
        <v>170</v>
      </c>
      <c r="B27" s="107"/>
      <c r="C27" s="107"/>
      <c r="D27" s="109"/>
      <c r="E27" s="107"/>
    </row>
    <row r="28" spans="1:5" ht="27.6" customHeight="1">
      <c r="A28" s="7" t="s">
        <v>171</v>
      </c>
      <c r="B28" s="107">
        <f>B29+B30</f>
        <v>536800</v>
      </c>
      <c r="C28" s="107"/>
      <c r="D28" s="109"/>
      <c r="E28" s="107">
        <f>E29+E30</f>
        <v>92264</v>
      </c>
    </row>
    <row r="29" spans="1:5" ht="30" customHeight="1">
      <c r="A29" s="6" t="s">
        <v>172</v>
      </c>
      <c r="B29" s="107">
        <v>102400</v>
      </c>
      <c r="C29" s="107">
        <v>10</v>
      </c>
      <c r="D29" s="109">
        <v>0.05</v>
      </c>
      <c r="E29" s="107">
        <f>B29*0.95/C29</f>
        <v>9728</v>
      </c>
    </row>
    <row r="30" spans="1:5" ht="36" customHeight="1">
      <c r="A30" s="6" t="s">
        <v>173</v>
      </c>
      <c r="B30" s="107">
        <f>218400+216000</f>
        <v>434400</v>
      </c>
      <c r="C30" s="107">
        <v>5</v>
      </c>
      <c r="D30" s="109">
        <v>0.05</v>
      </c>
      <c r="E30" s="107">
        <f>B30*0.95/C30</f>
        <v>82536</v>
      </c>
    </row>
    <row r="31" spans="1:5" ht="33" customHeight="1">
      <c r="A31" s="6" t="s">
        <v>174</v>
      </c>
      <c r="B31" s="107"/>
      <c r="C31" s="107"/>
      <c r="D31" s="109"/>
      <c r="E31" s="107"/>
    </row>
  </sheetData>
  <mergeCells count="1">
    <mergeCell ref="A1:E1"/>
  </mergeCells>
  <phoneticPr fontId="29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</vt:i4>
      </vt:variant>
    </vt:vector>
  </HeadingPairs>
  <TitlesOfParts>
    <vt:vector size="10" baseType="lpstr">
      <vt:lpstr>封面</vt:lpstr>
      <vt:lpstr>基本情况表</vt:lpstr>
      <vt:lpstr>收入情况表</vt:lpstr>
      <vt:lpstr>教育成本归集表</vt:lpstr>
      <vt:lpstr>教育培养成本核定表</vt:lpstr>
      <vt:lpstr>学生人数核定表</vt:lpstr>
      <vt:lpstr>教职工人数核定表</vt:lpstr>
      <vt:lpstr>薪酬核定表</vt:lpstr>
      <vt:lpstr>固定资产折旧计算表</vt:lpstr>
      <vt:lpstr>教育成本归集表!Print_Titles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webUser</cp:lastModifiedBy>
  <cp:lastPrinted>2023-01-10T02:14:30Z</cp:lastPrinted>
  <dcterms:created xsi:type="dcterms:W3CDTF">2022-07-04T01:13:00Z</dcterms:created>
  <dcterms:modified xsi:type="dcterms:W3CDTF">2023-01-10T02:14:59Z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39221DB2B4C84D7BB70503D455C2F54C</vt:lpwstr>
  </property>
  <property fmtid="{D5CDD505-2E9C-101B-9397-08002B2CF9AE}" pid="3" name="KSOProductBuildVer">
    <vt:lpwstr>2052-11.1.0.12302</vt:lpwstr>
  </property>
</Properties>
</file>