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firstSheet="2" activeTab="8"/>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s>
  <calcPr calcId="125725"/>
</workbook>
</file>

<file path=xl/calcChain.xml><?xml version="1.0" encoding="utf-8"?>
<calcChain xmlns="http://schemas.openxmlformats.org/spreadsheetml/2006/main">
  <c r="D18" i="5"/>
  <c r="D14" s="1"/>
  <c r="D22" s="1"/>
  <c r="D24" s="1"/>
  <c r="C18"/>
  <c r="C14" s="1"/>
  <c r="C22" s="1"/>
  <c r="C24" s="1"/>
  <c r="D15"/>
  <c r="D16"/>
  <c r="C16"/>
  <c r="C15"/>
  <c r="B18"/>
  <c r="B16"/>
  <c r="B14" s="1"/>
  <c r="B22" s="1"/>
  <c r="B24" s="1"/>
  <c r="B15"/>
  <c r="J27" i="4"/>
  <c r="I27" s="1"/>
  <c r="G27"/>
  <c r="F27" s="1"/>
  <c r="C27"/>
  <c r="E29" i="8"/>
  <c r="D29" s="1"/>
  <c r="B29"/>
  <c r="B20"/>
  <c r="E20"/>
  <c r="B11"/>
  <c r="E11"/>
  <c r="C22"/>
  <c r="C13"/>
  <c r="C4"/>
  <c r="I54" i="4"/>
  <c r="I53"/>
  <c r="I52"/>
  <c r="I51"/>
  <c r="I50"/>
  <c r="I49"/>
  <c r="I48"/>
  <c r="I47"/>
  <c r="I46"/>
  <c r="I45"/>
  <c r="I44"/>
  <c r="I43"/>
  <c r="I42"/>
  <c r="I41"/>
  <c r="I40"/>
  <c r="I39"/>
  <c r="I38"/>
  <c r="I37"/>
  <c r="I36"/>
  <c r="I35"/>
  <c r="I34"/>
  <c r="I33"/>
  <c r="I32"/>
  <c r="I31"/>
  <c r="I30"/>
  <c r="I29"/>
  <c r="I28"/>
  <c r="I26"/>
  <c r="I25"/>
  <c r="I24"/>
  <c r="I23"/>
  <c r="I22"/>
  <c r="I21"/>
  <c r="I20"/>
  <c r="I19"/>
  <c r="I18"/>
  <c r="I17"/>
  <c r="I16"/>
  <c r="I15"/>
  <c r="I14"/>
  <c r="I13"/>
  <c r="I5"/>
  <c r="F54"/>
  <c r="F53"/>
  <c r="F52"/>
  <c r="F51"/>
  <c r="F50"/>
  <c r="F49"/>
  <c r="F48"/>
  <c r="F47"/>
  <c r="F46"/>
  <c r="F45"/>
  <c r="F44"/>
  <c r="F43"/>
  <c r="F42"/>
  <c r="F41"/>
  <c r="F40"/>
  <c r="F39"/>
  <c r="F38"/>
  <c r="F37"/>
  <c r="F36"/>
  <c r="F35"/>
  <c r="F34"/>
  <c r="F33"/>
  <c r="F32"/>
  <c r="F31"/>
  <c r="F30"/>
  <c r="F29"/>
  <c r="F28"/>
  <c r="F26"/>
  <c r="F25"/>
  <c r="F24"/>
  <c r="F23"/>
  <c r="F22"/>
  <c r="F21"/>
  <c r="F20"/>
  <c r="F19"/>
  <c r="F18"/>
  <c r="F17"/>
  <c r="F16"/>
  <c r="F15"/>
  <c r="F14"/>
  <c r="F13"/>
  <c r="F5"/>
  <c r="G36"/>
  <c r="G12" s="1"/>
  <c r="G55" s="1"/>
  <c r="E55"/>
  <c r="B55"/>
  <c r="B44"/>
  <c r="B5"/>
  <c r="E12"/>
  <c r="D12"/>
  <c r="C12" s="1"/>
  <c r="C55" s="1"/>
  <c r="B12"/>
  <c r="B19"/>
  <c r="J44"/>
  <c r="G44"/>
  <c r="J3" i="9"/>
  <c r="J28"/>
  <c r="J9"/>
  <c r="J4"/>
  <c r="J31"/>
  <c r="J30"/>
  <c r="J24"/>
  <c r="J23"/>
  <c r="J22"/>
  <c r="J21"/>
  <c r="J17"/>
  <c r="J15"/>
  <c r="J13"/>
  <c r="J11"/>
  <c r="J10"/>
  <c r="J5"/>
  <c r="G15"/>
  <c r="G9" s="1"/>
  <c r="G28"/>
  <c r="G21"/>
  <c r="G31"/>
  <c r="G11"/>
  <c r="G10"/>
  <c r="G30"/>
  <c r="G22"/>
  <c r="G23"/>
  <c r="G4"/>
  <c r="C54" i="4"/>
  <c r="C53"/>
  <c r="C52"/>
  <c r="C51"/>
  <c r="C50"/>
  <c r="C49"/>
  <c r="C48"/>
  <c r="C47"/>
  <c r="C46"/>
  <c r="C45"/>
  <c r="C43"/>
  <c r="C42"/>
  <c r="C41"/>
  <c r="C40"/>
  <c r="C39"/>
  <c r="C38"/>
  <c r="C37"/>
  <c r="C36"/>
  <c r="C35"/>
  <c r="C34"/>
  <c r="C33"/>
  <c r="C32"/>
  <c r="C31"/>
  <c r="C30"/>
  <c r="C29"/>
  <c r="C28"/>
  <c r="C26"/>
  <c r="C25"/>
  <c r="C24"/>
  <c r="C23"/>
  <c r="C22"/>
  <c r="C21"/>
  <c r="C20"/>
  <c r="C19"/>
  <c r="C18"/>
  <c r="C17"/>
  <c r="C16"/>
  <c r="C15"/>
  <c r="C14"/>
  <c r="C5"/>
  <c r="J12"/>
  <c r="J55" s="1"/>
  <c r="I55" s="1"/>
  <c r="D28" i="8"/>
  <c r="F27"/>
  <c r="E27" s="1"/>
  <c r="D27" s="1"/>
  <c r="C27"/>
  <c r="F26"/>
  <c r="E26" s="1"/>
  <c r="D26" s="1"/>
  <c r="C26"/>
  <c r="F25"/>
  <c r="E25"/>
  <c r="C25"/>
  <c r="D11" i="5"/>
  <c r="B11"/>
  <c r="D8"/>
  <c r="C8"/>
  <c r="B8"/>
  <c r="D19" i="8"/>
  <c r="F18"/>
  <c r="E18" s="1"/>
  <c r="D18" s="1"/>
  <c r="F17"/>
  <c r="E17" s="1"/>
  <c r="D17" s="1"/>
  <c r="C18"/>
  <c r="C17"/>
  <c r="F16"/>
  <c r="E16"/>
  <c r="D16" s="1"/>
  <c r="C16"/>
  <c r="D10"/>
  <c r="D8"/>
  <c r="D6"/>
  <c r="D5"/>
  <c r="D4"/>
  <c r="E9"/>
  <c r="D9" s="1"/>
  <c r="E8"/>
  <c r="C9"/>
  <c r="C8"/>
  <c r="E7"/>
  <c r="D7" s="1"/>
  <c r="F7"/>
  <c r="C7"/>
  <c r="E42" i="7"/>
  <c r="D42"/>
  <c r="D24"/>
  <c r="D6"/>
  <c r="E6" i="6"/>
  <c r="E5"/>
  <c r="E4"/>
  <c r="B9" i="9"/>
  <c r="B4"/>
  <c r="B3"/>
  <c r="E51" i="4"/>
  <c r="H44"/>
  <c r="E44"/>
  <c r="D44"/>
  <c r="C44" s="1"/>
  <c r="H36"/>
  <c r="E36"/>
  <c r="B36"/>
  <c r="H12"/>
  <c r="H55" s="1"/>
  <c r="H5"/>
  <c r="E5"/>
  <c r="D11" i="3"/>
  <c r="C11"/>
  <c r="D29" i="2"/>
  <c r="C29"/>
  <c r="B29"/>
  <c r="B25" i="5" l="1"/>
  <c r="F12" i="4"/>
  <c r="F55" s="1"/>
  <c r="D55"/>
  <c r="D11" i="8"/>
  <c r="D20"/>
  <c r="D25"/>
  <c r="I12" i="4"/>
  <c r="G3" i="9"/>
</calcChain>
</file>

<file path=xl/sharedStrings.xml><?xml version="1.0" encoding="utf-8"?>
<sst xmlns="http://schemas.openxmlformats.org/spreadsheetml/2006/main" count="383" uniqueCount="254">
  <si>
    <t>民办中小学教育定价成本监审表</t>
  </si>
  <si>
    <t>（2019-2021年度）</t>
  </si>
  <si>
    <r>
      <rPr>
        <sz val="16"/>
        <rFont val="宋体"/>
        <family val="3"/>
        <charset val="134"/>
      </rPr>
      <t>学校名称</t>
    </r>
    <r>
      <rPr>
        <sz val="16"/>
        <rFont val="Times New Roman"/>
        <family val="1"/>
      </rPr>
      <t xml:space="preserve">  </t>
    </r>
    <r>
      <rPr>
        <sz val="16"/>
        <rFont val="宋体"/>
        <family val="3"/>
        <charset val="134"/>
      </rPr>
      <t>（公章）</t>
    </r>
  </si>
  <si>
    <r>
      <rPr>
        <sz val="16"/>
        <rFont val="宋体"/>
        <family val="3"/>
        <charset val="134"/>
      </rPr>
      <t>法人代表</t>
    </r>
    <r>
      <rPr>
        <sz val="16"/>
        <rFont val="Times New Roman"/>
        <family val="1"/>
      </rPr>
      <t xml:space="preserve">  </t>
    </r>
  </si>
  <si>
    <t>刘伯桥</t>
  </si>
  <si>
    <r>
      <rPr>
        <sz val="16"/>
        <rFont val="宋体"/>
        <family val="3"/>
        <charset val="134"/>
      </rPr>
      <t>财务负责人</t>
    </r>
  </si>
  <si>
    <t>申思涵</t>
  </si>
  <si>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</si>
  <si>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r>
      <rPr>
        <sz val="16"/>
        <rFont val="宋体"/>
        <family val="3"/>
        <charset val="134"/>
      </rPr>
      <t>学校地址</t>
    </r>
  </si>
  <si>
    <t>白水镇书苑路69号</t>
  </si>
  <si>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</si>
  <si>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</si>
  <si>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</si>
  <si>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t>2022年7月10日</t>
  </si>
  <si>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</si>
  <si>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</si>
  <si>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</si>
  <si>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color indexed="8"/>
        <rFont val="Times New Roman"/>
        <family val="1"/>
      </rPr>
      <t>2019</t>
    </r>
    <r>
      <rPr>
        <b/>
        <sz val="12"/>
        <color indexed="8"/>
        <rFont val="宋体"/>
        <family val="3"/>
        <charset val="134"/>
      </rPr>
      <t>年</t>
    </r>
  </si>
  <si>
    <r>
      <rPr>
        <b/>
        <sz val="12"/>
        <rFont val="Times New Roman"/>
        <family val="1"/>
      </rPr>
      <t>2020</t>
    </r>
    <r>
      <rPr>
        <b/>
        <sz val="12"/>
        <rFont val="宋体"/>
        <family val="3"/>
        <charset val="134"/>
      </rPr>
      <t>年</t>
    </r>
  </si>
  <si>
    <r>
      <rPr>
        <b/>
        <sz val="12"/>
        <rFont val="Times New Roman"/>
        <family val="1"/>
      </rPr>
      <t>2021</t>
    </r>
    <r>
      <rPr>
        <b/>
        <sz val="12"/>
        <rFont val="宋体"/>
        <family val="3"/>
        <charset val="134"/>
      </rPr>
      <t>年</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</si>
  <si>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</si>
  <si>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</si>
  <si>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</si>
  <si>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</si>
  <si>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</si>
  <si>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rgb="FF000000"/>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</si>
  <si>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</si>
  <si>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rgb="FF000000"/>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</si>
  <si>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</si>
  <si>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</si>
  <si>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</si>
  <si>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</si>
  <si>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</si>
  <si>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</si>
  <si>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</si>
  <si>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</si>
  <si>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</si>
  <si>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</si>
  <si>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</si>
  <si>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</si>
  <si>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</si>
  <si>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</si>
  <si>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</si>
  <si>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</si>
  <si>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</si>
  <si>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</si>
  <si>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房屋及构筑物（装修）</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</si>
  <si>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</si>
  <si>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</si>
  <si>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</si>
  <si>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rgb="FF000000"/>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</si>
  <si>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</si>
  <si>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</si>
  <si>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</si>
  <si>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2019年</t>
  </si>
  <si>
    <t>2020年</t>
  </si>
  <si>
    <t>2021年</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</si>
  <si>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</si>
  <si>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</si>
  <si>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</si>
  <si>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</si>
  <si>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</si>
  <si>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</si>
  <si>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</si>
  <si>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</si>
  <si>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</si>
  <si>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</si>
  <si>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</si>
  <si>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</si>
  <si>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</si>
  <si>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</si>
  <si>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</si>
  <si>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</si>
  <si>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</si>
  <si>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</si>
  <si>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</si>
  <si>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</si>
  <si>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</si>
  <si>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</si>
  <si>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t>合计</t>
  </si>
  <si>
    <r>
      <rPr>
        <sz val="16"/>
        <rFont val="黑体"/>
        <family val="3"/>
        <charset val="134"/>
      </rPr>
      <t>表</t>
    </r>
    <r>
      <rPr>
        <sz val="16"/>
        <rFont val="Times New Roman"/>
        <family val="1"/>
      </rPr>
      <t>3</t>
    </r>
  </si>
  <si>
    <t>单位：元</t>
  </si>
  <si>
    <r>
      <rPr>
        <b/>
        <sz val="12"/>
        <rFont val="宋体"/>
        <family val="3"/>
        <charset val="134"/>
      </rPr>
      <t>项</t>
    </r>
    <r>
      <rPr>
        <b/>
        <sz val="12"/>
        <rFont val="Times New Roman"/>
        <family val="1"/>
      </rPr>
      <t xml:space="preserve">  </t>
    </r>
    <r>
      <rPr>
        <b/>
        <sz val="12"/>
        <rFont val="宋体"/>
        <family val="3"/>
        <charset val="134"/>
      </rPr>
      <t>目</t>
    </r>
  </si>
  <si>
    <r>
      <rPr>
        <b/>
        <sz val="12"/>
        <rFont val="Times New Roman"/>
        <family val="1"/>
      </rPr>
      <t>2019</t>
    </r>
    <r>
      <rPr>
        <b/>
        <sz val="12"/>
        <rFont val="宋体"/>
        <family val="3"/>
        <charset val="134"/>
      </rPr>
      <t>年上报数</t>
    </r>
  </si>
  <si>
    <r>
      <rPr>
        <b/>
        <sz val="12"/>
        <rFont val="宋体"/>
        <family val="3"/>
        <charset val="134"/>
      </rPr>
      <t>核增（减）</t>
    </r>
  </si>
  <si>
    <r>
      <rPr>
        <b/>
        <sz val="12"/>
        <rFont val="Times New Roman"/>
        <family val="1"/>
      </rPr>
      <t>2019</t>
    </r>
    <r>
      <rPr>
        <b/>
        <sz val="12"/>
        <rFont val="宋体"/>
        <family val="3"/>
        <charset val="134"/>
      </rPr>
      <t>年核定数</t>
    </r>
  </si>
  <si>
    <r>
      <rPr>
        <b/>
        <sz val="12"/>
        <rFont val="Times New Roman"/>
        <family val="1"/>
      </rPr>
      <t>2020</t>
    </r>
    <r>
      <rPr>
        <b/>
        <sz val="12"/>
        <rFont val="宋体"/>
        <family val="3"/>
        <charset val="134"/>
      </rPr>
      <t>年上报数</t>
    </r>
  </si>
  <si>
    <r>
      <rPr>
        <b/>
        <sz val="12"/>
        <rFont val="Times New Roman"/>
        <family val="1"/>
      </rPr>
      <t>2020</t>
    </r>
    <r>
      <rPr>
        <b/>
        <sz val="12"/>
        <rFont val="宋体"/>
        <family val="3"/>
        <charset val="134"/>
      </rPr>
      <t>年核定数</t>
    </r>
  </si>
  <si>
    <r>
      <rPr>
        <b/>
        <sz val="12"/>
        <rFont val="Times New Roman"/>
        <family val="1"/>
      </rPr>
      <t>2021</t>
    </r>
    <r>
      <rPr>
        <b/>
        <sz val="12"/>
        <rFont val="宋体"/>
        <family val="3"/>
        <charset val="134"/>
      </rPr>
      <t>年上报数</t>
    </r>
  </si>
  <si>
    <r>
      <rPr>
        <b/>
        <sz val="12"/>
        <rFont val="Times New Roman"/>
        <family val="1"/>
      </rPr>
      <t>2021</t>
    </r>
    <r>
      <rPr>
        <b/>
        <sz val="12"/>
        <rFont val="宋体"/>
        <family val="3"/>
        <charset val="134"/>
      </rPr>
      <t>年核定数</t>
    </r>
  </si>
  <si>
    <r>
      <rPr>
        <b/>
        <sz val="12"/>
        <rFont val="宋体"/>
        <family val="3"/>
        <charset val="134"/>
      </rPr>
      <t>一、工资福利支出</t>
    </r>
  </si>
  <si>
    <r>
      <rPr>
        <sz val="12"/>
        <rFont val="Times New Roman"/>
        <family val="1"/>
      </rPr>
      <t xml:space="preserve">  1.</t>
    </r>
    <r>
      <rPr>
        <sz val="12"/>
        <rFont val="宋体"/>
        <family val="3"/>
        <charset val="134"/>
      </rPr>
      <t>基本工资</t>
    </r>
  </si>
  <si>
    <r>
      <rPr>
        <sz val="12"/>
        <rFont val="Times New Roman"/>
        <family val="1"/>
      </rPr>
      <t xml:space="preserve">  2.</t>
    </r>
    <r>
      <rPr>
        <sz val="12"/>
        <rFont val="宋体"/>
        <family val="3"/>
        <charset val="134"/>
      </rPr>
      <t>津贴</t>
    </r>
  </si>
  <si>
    <r>
      <rPr>
        <sz val="12"/>
        <rFont val="Times New Roman"/>
        <family val="1"/>
      </rPr>
      <t xml:space="preserve">  3.</t>
    </r>
    <r>
      <rPr>
        <sz val="12"/>
        <rFont val="宋体"/>
        <family val="3"/>
        <charset val="134"/>
      </rPr>
      <t>奖金</t>
    </r>
  </si>
  <si>
    <r>
      <rPr>
        <sz val="12"/>
        <rFont val="Times New Roman"/>
        <family val="1"/>
      </rPr>
      <t xml:space="preserve">  4.</t>
    </r>
    <r>
      <rPr>
        <sz val="12"/>
        <rFont val="宋体"/>
        <family val="3"/>
        <charset val="134"/>
      </rPr>
      <t>社会保险费</t>
    </r>
  </si>
  <si>
    <r>
      <rPr>
        <sz val="12"/>
        <rFont val="Times New Roman"/>
        <family val="1"/>
      </rPr>
      <t xml:space="preserve">  5.</t>
    </r>
    <r>
      <rPr>
        <sz val="12"/>
        <rFont val="宋体"/>
        <family val="3"/>
        <charset val="134"/>
      </rPr>
      <t>住房公积金</t>
    </r>
  </si>
  <si>
    <r>
      <rPr>
        <sz val="12"/>
        <rFont val="Times New Roman"/>
        <family val="1"/>
      </rPr>
      <t xml:space="preserve">  6.</t>
    </r>
    <r>
      <rPr>
        <sz val="12"/>
        <rFont val="宋体"/>
        <family val="3"/>
        <charset val="134"/>
      </rPr>
      <t>其他</t>
    </r>
  </si>
  <si>
    <r>
      <rPr>
        <b/>
        <sz val="12"/>
        <rFont val="宋体"/>
        <family val="3"/>
        <charset val="134"/>
      </rPr>
      <t>二、商品和服务支出</t>
    </r>
  </si>
  <si>
    <r>
      <rPr>
        <sz val="12"/>
        <color indexed="8"/>
        <rFont val="Times New Roman"/>
        <family val="1"/>
      </rPr>
      <t xml:space="preserve">    1.</t>
    </r>
    <r>
      <rPr>
        <sz val="12"/>
        <color indexed="8"/>
        <rFont val="宋体"/>
        <family val="3"/>
        <charset val="134"/>
      </rPr>
      <t>办公费</t>
    </r>
  </si>
  <si>
    <r>
      <rPr>
        <sz val="12"/>
        <color rgb="FF000000"/>
        <rFont val="Times New Roman"/>
        <family val="1"/>
      </rPr>
      <t xml:space="preserve">    3.</t>
    </r>
    <r>
      <rPr>
        <sz val="12"/>
        <color rgb="FF000000"/>
        <rFont val="宋体"/>
        <family val="3"/>
        <charset val="134"/>
      </rPr>
      <t>伙食费</t>
    </r>
  </si>
  <si>
    <r>
      <rPr>
        <sz val="12"/>
        <color indexed="8"/>
        <rFont val="Times New Roman"/>
        <family val="1"/>
      </rPr>
      <t xml:space="preserve">    4.</t>
    </r>
    <r>
      <rPr>
        <sz val="12"/>
        <color indexed="8"/>
        <rFont val="宋体"/>
        <family val="3"/>
        <charset val="134"/>
      </rPr>
      <t>手续费</t>
    </r>
  </si>
  <si>
    <r>
      <rPr>
        <sz val="12"/>
        <color rgb="FF000000"/>
        <rFont val="Times New Roman"/>
        <family val="1"/>
      </rPr>
      <t xml:space="preserve">    5.</t>
    </r>
    <r>
      <rPr>
        <sz val="12"/>
        <color rgb="FF000000"/>
        <rFont val="宋体"/>
        <family val="3"/>
        <charset val="134"/>
      </rPr>
      <t>水电费</t>
    </r>
  </si>
  <si>
    <r>
      <rPr>
        <sz val="12"/>
        <color rgb="FF000000"/>
        <rFont val="Times New Roman"/>
        <family val="1"/>
      </rPr>
      <t xml:space="preserve">    6.</t>
    </r>
    <r>
      <rPr>
        <sz val="12"/>
        <color rgb="FF000000"/>
        <rFont val="宋体"/>
        <family val="3"/>
        <charset val="134"/>
      </rPr>
      <t>奖学金</t>
    </r>
  </si>
  <si>
    <r>
      <rPr>
        <sz val="12"/>
        <color rgb="FF000000"/>
        <rFont val="Times New Roman"/>
        <family val="1"/>
      </rPr>
      <t xml:space="preserve">    7.</t>
    </r>
    <r>
      <rPr>
        <sz val="12"/>
        <color rgb="FF000000"/>
        <rFont val="宋体"/>
        <family val="3"/>
        <charset val="134"/>
      </rPr>
      <t>校服费</t>
    </r>
  </si>
  <si>
    <r>
      <rPr>
        <sz val="12"/>
        <color indexed="8"/>
        <rFont val="Times New Roman"/>
        <family val="1"/>
      </rPr>
      <t xml:space="preserve">    9.</t>
    </r>
    <r>
      <rPr>
        <sz val="12"/>
        <color indexed="8"/>
        <rFont val="宋体"/>
        <family val="3"/>
        <charset val="134"/>
      </rPr>
      <t>差旅费</t>
    </r>
  </si>
  <si>
    <r>
      <rPr>
        <sz val="12"/>
        <color rgb="FF000000"/>
        <rFont val="Times New Roman"/>
        <family val="1"/>
      </rPr>
      <t xml:space="preserve">    10.</t>
    </r>
    <r>
      <rPr>
        <sz val="12"/>
        <color rgb="FF000000"/>
        <rFont val="宋体"/>
        <family val="3"/>
        <charset val="134"/>
      </rPr>
      <t>保险费</t>
    </r>
  </si>
  <si>
    <r>
      <rPr>
        <sz val="12"/>
        <color indexed="8"/>
        <rFont val="Times New Roman"/>
        <family val="1"/>
      </rPr>
      <t xml:space="preserve">    11.</t>
    </r>
    <r>
      <rPr>
        <sz val="12"/>
        <color indexed="8"/>
        <rFont val="宋体"/>
        <family val="3"/>
        <charset val="134"/>
      </rPr>
      <t>维修（护）费</t>
    </r>
  </si>
  <si>
    <r>
      <rPr>
        <sz val="12"/>
        <color indexed="8"/>
        <rFont val="Times New Roman"/>
        <family val="1"/>
      </rPr>
      <t xml:space="preserve">    12.</t>
    </r>
    <r>
      <rPr>
        <sz val="12"/>
        <color indexed="8"/>
        <rFont val="宋体"/>
        <family val="3"/>
        <charset val="134"/>
      </rPr>
      <t>租赁费</t>
    </r>
  </si>
  <si>
    <r>
      <rPr>
        <sz val="12"/>
        <color indexed="8"/>
        <rFont val="Times New Roman"/>
        <family val="1"/>
      </rPr>
      <t xml:space="preserve">    13.</t>
    </r>
    <r>
      <rPr>
        <sz val="12"/>
        <color indexed="8"/>
        <rFont val="宋体"/>
        <family val="3"/>
        <charset val="134"/>
      </rPr>
      <t>会议费</t>
    </r>
  </si>
  <si>
    <r>
      <rPr>
        <sz val="12"/>
        <color indexed="8"/>
        <rFont val="Times New Roman"/>
        <family val="1"/>
      </rPr>
      <t xml:space="preserve">    14.</t>
    </r>
    <r>
      <rPr>
        <sz val="12"/>
        <color indexed="8"/>
        <rFont val="宋体"/>
        <family val="3"/>
        <charset val="134"/>
      </rPr>
      <t>培训费</t>
    </r>
  </si>
  <si>
    <r>
      <rPr>
        <sz val="12"/>
        <color rgb="FF000000"/>
        <rFont val="Times New Roman"/>
        <family val="1"/>
      </rPr>
      <t xml:space="preserve">    15.</t>
    </r>
    <r>
      <rPr>
        <sz val="12"/>
        <color rgb="FF000000"/>
        <rFont val="宋体"/>
        <family val="3"/>
        <charset val="134"/>
      </rPr>
      <t>公务接待费</t>
    </r>
  </si>
  <si>
    <r>
      <rPr>
        <sz val="12"/>
        <color rgb="FF000000"/>
        <rFont val="Times New Roman"/>
        <family val="1"/>
      </rPr>
      <t xml:space="preserve">    16.</t>
    </r>
    <r>
      <rPr>
        <sz val="12"/>
        <color rgb="FF000000"/>
        <rFont val="宋体"/>
        <family val="3"/>
        <charset val="134"/>
      </rPr>
      <t>低值易耗品</t>
    </r>
  </si>
  <si>
    <r>
      <rPr>
        <sz val="12"/>
        <color indexed="8"/>
        <rFont val="Times New Roman"/>
        <family val="1"/>
      </rPr>
      <t xml:space="preserve">    17.</t>
    </r>
    <r>
      <rPr>
        <sz val="12"/>
        <color indexed="8"/>
        <rFont val="宋体"/>
        <family val="3"/>
        <charset val="134"/>
      </rPr>
      <t>劳务费</t>
    </r>
  </si>
  <si>
    <r>
      <rPr>
        <sz val="12"/>
        <color rgb="FF000000"/>
        <rFont val="Times New Roman"/>
        <family val="1"/>
      </rPr>
      <t xml:space="preserve">    18.</t>
    </r>
    <r>
      <rPr>
        <sz val="12"/>
        <color rgb="FF000000"/>
        <rFont val="宋体"/>
        <family val="3"/>
        <charset val="134"/>
      </rPr>
      <t>教学业务费</t>
    </r>
  </si>
  <si>
    <r>
      <rPr>
        <sz val="12"/>
        <color indexed="8"/>
        <rFont val="Times New Roman"/>
        <family val="1"/>
      </rPr>
      <t xml:space="preserve">    19.</t>
    </r>
    <r>
      <rPr>
        <sz val="12"/>
        <color indexed="8"/>
        <rFont val="宋体"/>
        <family val="3"/>
        <charset val="134"/>
      </rPr>
      <t>工会经费</t>
    </r>
  </si>
  <si>
    <r>
      <rPr>
        <sz val="12"/>
        <color indexed="8"/>
        <rFont val="Times New Roman"/>
        <family val="1"/>
      </rPr>
      <t xml:space="preserve">    20.</t>
    </r>
    <r>
      <rPr>
        <sz val="12"/>
        <color indexed="8"/>
        <rFont val="宋体"/>
        <family val="3"/>
        <charset val="134"/>
      </rPr>
      <t>福利费</t>
    </r>
  </si>
  <si>
    <r>
      <rPr>
        <sz val="12"/>
        <color rgb="FF000000"/>
        <rFont val="Times New Roman"/>
        <family val="1"/>
      </rPr>
      <t xml:space="preserve">    21.</t>
    </r>
    <r>
      <rPr>
        <sz val="12"/>
        <color rgb="FF000000"/>
        <rFont val="宋体"/>
        <family val="3"/>
        <charset val="134"/>
      </rPr>
      <t>校车费</t>
    </r>
  </si>
  <si>
    <r>
      <rPr>
        <sz val="12"/>
        <color indexed="8"/>
        <rFont val="Times New Roman"/>
        <family val="1"/>
      </rPr>
      <t xml:space="preserve">    22.</t>
    </r>
    <r>
      <rPr>
        <sz val="12"/>
        <color indexed="8"/>
        <rFont val="宋体"/>
        <family val="3"/>
        <charset val="134"/>
      </rPr>
      <t>其他交通费用</t>
    </r>
  </si>
  <si>
    <r>
      <rPr>
        <sz val="12"/>
        <color indexed="8"/>
        <rFont val="Times New Roman"/>
        <family val="1"/>
      </rPr>
      <t xml:space="preserve">    23.</t>
    </r>
    <r>
      <rPr>
        <sz val="12"/>
        <color indexed="8"/>
        <rFont val="宋体"/>
        <family val="3"/>
        <charset val="134"/>
      </rPr>
      <t>税金及附加费用</t>
    </r>
  </si>
  <si>
    <r>
      <rPr>
        <sz val="12"/>
        <color indexed="8"/>
        <rFont val="Times New Roman"/>
        <family val="1"/>
      </rPr>
      <t xml:space="preserve">    24.</t>
    </r>
    <r>
      <rPr>
        <sz val="12"/>
        <color indexed="8"/>
        <rFont val="宋体"/>
        <family val="3"/>
        <charset val="134"/>
      </rPr>
      <t>其他商品和服务支出</t>
    </r>
  </si>
  <si>
    <r>
      <rPr>
        <b/>
        <sz val="12"/>
        <color indexed="8"/>
        <rFont val="宋体"/>
        <family val="3"/>
        <charset val="134"/>
      </rPr>
      <t>三、对个人和家庭的补助</t>
    </r>
  </si>
  <si>
    <r>
      <rPr>
        <sz val="12"/>
        <color indexed="8"/>
        <rFont val="Times New Roman"/>
        <family val="1"/>
      </rPr>
      <t xml:space="preserve">    1.</t>
    </r>
    <r>
      <rPr>
        <sz val="12"/>
        <color indexed="8"/>
        <rFont val="宋体"/>
        <family val="3"/>
        <charset val="134"/>
      </rPr>
      <t>离休费</t>
    </r>
  </si>
  <si>
    <r>
      <rPr>
        <sz val="12"/>
        <color indexed="8"/>
        <rFont val="Times New Roman"/>
        <family val="1"/>
      </rPr>
      <t xml:space="preserve">    2.</t>
    </r>
    <r>
      <rPr>
        <sz val="12"/>
        <color indexed="8"/>
        <rFont val="宋体"/>
        <family val="3"/>
        <charset val="134"/>
      </rPr>
      <t>抚恤金</t>
    </r>
  </si>
  <si>
    <r>
      <rPr>
        <sz val="12"/>
        <color indexed="8"/>
        <rFont val="Times New Roman"/>
        <family val="1"/>
      </rPr>
      <t xml:space="preserve">    3.</t>
    </r>
    <r>
      <rPr>
        <sz val="12"/>
        <color indexed="8"/>
        <rFont val="宋体"/>
        <family val="3"/>
        <charset val="134"/>
      </rPr>
      <t>生活补助</t>
    </r>
  </si>
  <si>
    <r>
      <rPr>
        <sz val="12"/>
        <color indexed="8"/>
        <rFont val="Times New Roman"/>
        <family val="1"/>
      </rPr>
      <t xml:space="preserve">    4.</t>
    </r>
    <r>
      <rPr>
        <sz val="12"/>
        <color indexed="8"/>
        <rFont val="宋体"/>
        <family val="3"/>
        <charset val="134"/>
      </rPr>
      <t>医疗费补助</t>
    </r>
  </si>
  <si>
    <r>
      <rPr>
        <sz val="12"/>
        <color indexed="8"/>
        <rFont val="Times New Roman"/>
        <family val="1"/>
      </rPr>
      <t xml:space="preserve">    5.</t>
    </r>
    <r>
      <rPr>
        <sz val="12"/>
        <color indexed="8"/>
        <rFont val="宋体"/>
        <family val="3"/>
        <charset val="134"/>
      </rPr>
      <t>助学金</t>
    </r>
  </si>
  <si>
    <r>
      <rPr>
        <sz val="12"/>
        <color indexed="8"/>
        <rFont val="Times New Roman"/>
        <family val="1"/>
      </rPr>
      <t xml:space="preserve">    6.</t>
    </r>
    <r>
      <rPr>
        <sz val="12"/>
        <color indexed="8"/>
        <rFont val="宋体"/>
        <family val="3"/>
        <charset val="134"/>
      </rPr>
      <t>其他对个人和家庭的补助支出</t>
    </r>
  </si>
  <si>
    <r>
      <rPr>
        <b/>
        <sz val="12"/>
        <rFont val="宋体"/>
        <family val="3"/>
        <charset val="134"/>
      </rPr>
      <t>四、固定资产折旧（元）</t>
    </r>
  </si>
  <si>
    <r>
      <rPr>
        <sz val="12"/>
        <rFont val="Times New Roman"/>
        <family val="1"/>
      </rPr>
      <t xml:space="preserve">  1.</t>
    </r>
    <r>
      <rPr>
        <sz val="12"/>
        <rFont val="宋体"/>
        <family val="3"/>
        <charset val="134"/>
      </rPr>
      <t>房屋及构筑物</t>
    </r>
  </si>
  <si>
    <r>
      <rPr>
        <sz val="12"/>
        <color indexed="8"/>
        <rFont val="Times New Roman"/>
        <family val="1"/>
      </rPr>
      <t xml:space="preserve">    5.</t>
    </r>
    <r>
      <rPr>
        <sz val="12"/>
        <color indexed="8"/>
        <rFont val="宋体"/>
        <family val="3"/>
        <charset val="134"/>
      </rPr>
      <t>其他固定资产</t>
    </r>
  </si>
  <si>
    <r>
      <rPr>
        <b/>
        <sz val="12"/>
        <rFont val="宋体"/>
        <family val="3"/>
        <charset val="134"/>
      </rPr>
      <t>五、无形资产摊销</t>
    </r>
  </si>
  <si>
    <r>
      <rPr>
        <b/>
        <sz val="12"/>
        <rFont val="宋体"/>
        <family val="3"/>
        <charset val="134"/>
      </rPr>
      <t>六、财务费用</t>
    </r>
  </si>
  <si>
    <r>
      <rPr>
        <sz val="12"/>
        <rFont val="Times New Roman"/>
        <family val="1"/>
      </rPr>
      <t xml:space="preserve">    1.</t>
    </r>
    <r>
      <rPr>
        <sz val="12"/>
        <rFont val="宋体"/>
        <family val="3"/>
        <charset val="134"/>
      </rPr>
      <t>借款费用</t>
    </r>
  </si>
  <si>
    <r>
      <rPr>
        <sz val="12"/>
        <rFont val="Times New Roman"/>
        <family val="1"/>
      </rPr>
      <t xml:space="preserve">    2.</t>
    </r>
    <r>
      <rPr>
        <sz val="12"/>
        <rFont val="宋体"/>
        <family val="3"/>
        <charset val="134"/>
      </rPr>
      <t>利息收入</t>
    </r>
  </si>
  <si>
    <r>
      <rPr>
        <sz val="12"/>
        <rFont val="Times New Roman"/>
        <family val="1"/>
      </rPr>
      <t xml:space="preserve">    3.</t>
    </r>
    <r>
      <rPr>
        <sz val="12"/>
        <rFont val="宋体"/>
        <family val="3"/>
        <charset val="134"/>
      </rPr>
      <t>手续费</t>
    </r>
  </si>
  <si>
    <r>
      <rPr>
        <b/>
        <sz val="12"/>
        <rFont val="宋体"/>
        <family val="3"/>
        <charset val="134"/>
      </rPr>
      <t>七、学校总支出</t>
    </r>
  </si>
  <si>
    <r>
      <rPr>
        <sz val="16"/>
        <rFont val="黑体"/>
        <family val="3"/>
        <charset val="134"/>
      </rPr>
      <t>表</t>
    </r>
    <r>
      <rPr>
        <sz val="16"/>
        <rFont val="Times New Roman"/>
        <family val="1"/>
      </rPr>
      <t>4</t>
    </r>
  </si>
  <si>
    <t>项目　</t>
  </si>
  <si>
    <r>
      <rPr>
        <b/>
        <sz val="12"/>
        <rFont val="Times New Roman"/>
        <family val="1"/>
      </rPr>
      <t>2019</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</si>
  <si>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</si>
  <si>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</si>
  <si>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</si>
  <si>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</si>
  <si>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</si>
  <si>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</si>
  <si>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</si>
  <si>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</si>
  <si>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</si>
  <si>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</si>
  <si>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</si>
  <si>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</si>
  <si>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</si>
  <si>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</si>
  <si>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</si>
  <si>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</si>
  <si>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</si>
  <si>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</si>
  <si>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</si>
  <si>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</si>
  <si>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</si>
  <si>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</si>
  <si>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</si>
  <si>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</si>
  <si>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r>
      <rPr>
        <b/>
        <sz val="12"/>
        <color indexed="8"/>
        <rFont val="宋体"/>
        <family val="3"/>
        <charset val="134"/>
      </rPr>
      <t>核定数</t>
    </r>
  </si>
  <si>
    <r>
      <rPr>
        <sz val="12"/>
        <rFont val="宋体"/>
        <family val="3"/>
        <charset val="134"/>
      </rPr>
      <t>小学部</t>
    </r>
  </si>
  <si>
    <r>
      <rPr>
        <sz val="12"/>
        <rFont val="宋体"/>
        <family val="3"/>
        <charset val="134"/>
      </rPr>
      <t>小计</t>
    </r>
  </si>
  <si>
    <r>
      <rPr>
        <b/>
        <sz val="12"/>
        <rFont val="宋体"/>
        <family val="3"/>
        <charset val="134"/>
      </rPr>
      <t>标准学生人数</t>
    </r>
  </si>
  <si>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</si>
  <si>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</si>
  <si>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</si>
  <si>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</si>
  <si>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</si>
  <si>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核减数</t>
    </r>
  </si>
  <si>
    <r>
      <rPr>
        <b/>
        <sz val="12"/>
        <color indexed="8"/>
        <rFont val="宋体"/>
        <family val="3"/>
        <charset val="134"/>
      </rPr>
      <t>教职工人数</t>
    </r>
  </si>
  <si>
    <t>（一）在职教职工人数</t>
  </si>
  <si>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</si>
  <si>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</si>
  <si>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</si>
  <si>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r>
      <rPr>
        <b/>
        <sz val="12"/>
        <color theme="1"/>
        <rFont val="Times New Roman"/>
        <family val="1"/>
      </rPr>
      <t>2019</t>
    </r>
    <r>
      <rPr>
        <b/>
        <sz val="12"/>
        <color indexed="8"/>
        <rFont val="宋体"/>
        <family val="3"/>
        <charset val="134"/>
      </rPr>
      <t>年上报数</t>
    </r>
  </si>
  <si>
    <r>
      <rPr>
        <b/>
        <sz val="12"/>
        <color indexed="8"/>
        <rFont val="宋体"/>
        <family val="3"/>
        <charset val="134"/>
      </rPr>
      <t>最高限额</t>
    </r>
  </si>
  <si>
    <r>
      <rPr>
        <b/>
        <sz val="12"/>
        <color theme="1"/>
        <rFont val="Times New Roman"/>
        <family val="1"/>
      </rPr>
      <t>2019</t>
    </r>
    <r>
      <rPr>
        <b/>
        <sz val="12"/>
        <color indexed="8"/>
        <rFont val="宋体"/>
        <family val="3"/>
        <charset val="134"/>
      </rPr>
      <t>年核减数</t>
    </r>
  </si>
  <si>
    <r>
      <rPr>
        <b/>
        <sz val="12"/>
        <color indexed="8"/>
        <rFont val="宋体"/>
        <family val="3"/>
        <charset val="134"/>
      </rPr>
      <t>最低限额</t>
    </r>
  </si>
  <si>
    <t>2019年核增数</t>
  </si>
  <si>
    <t>比列</t>
  </si>
  <si>
    <r>
      <rPr>
        <sz val="12"/>
        <rFont val="宋体"/>
        <family val="3"/>
        <charset val="134"/>
      </rPr>
      <t>职工薪酬</t>
    </r>
  </si>
  <si>
    <r>
      <rPr>
        <sz val="12"/>
        <rFont val="宋体"/>
        <family val="3"/>
        <charset val="134"/>
      </rPr>
      <t>职工福利费</t>
    </r>
  </si>
  <si>
    <r>
      <rPr>
        <sz val="12"/>
        <rFont val="宋体"/>
        <family val="3"/>
        <charset val="134"/>
      </rPr>
      <t>社会保障费</t>
    </r>
    <r>
      <rPr>
        <sz val="12"/>
        <rFont val="Times New Roman"/>
        <family val="1"/>
      </rPr>
      <t>(</t>
    </r>
    <r>
      <rPr>
        <sz val="12"/>
        <rFont val="宋体"/>
        <family val="3"/>
        <charset val="134"/>
      </rPr>
      <t>五险</t>
    </r>
    <r>
      <rPr>
        <sz val="12"/>
        <rFont val="Times New Roman"/>
        <family val="1"/>
      </rPr>
      <t>)</t>
    </r>
  </si>
  <si>
    <r>
      <rPr>
        <sz val="12"/>
        <rFont val="宋体"/>
        <family val="3"/>
        <charset val="134"/>
      </rPr>
      <t>住房公积金</t>
    </r>
  </si>
  <si>
    <r>
      <rPr>
        <sz val="12"/>
        <rFont val="宋体"/>
        <family val="3"/>
        <charset val="134"/>
      </rPr>
      <t>工会经费</t>
    </r>
  </si>
  <si>
    <r>
      <rPr>
        <sz val="12"/>
        <rFont val="宋体"/>
        <family val="3"/>
        <charset val="134"/>
      </rPr>
      <t>职工教育经费</t>
    </r>
  </si>
  <si>
    <t>其他</t>
  </si>
  <si>
    <r>
      <rPr>
        <b/>
        <sz val="12"/>
        <color theme="1"/>
        <rFont val="Times New Roman"/>
        <family val="1"/>
      </rPr>
      <t>2020</t>
    </r>
    <r>
      <rPr>
        <b/>
        <sz val="12"/>
        <color indexed="8"/>
        <rFont val="宋体"/>
        <family val="3"/>
        <charset val="134"/>
      </rPr>
      <t>年上报数</t>
    </r>
  </si>
  <si>
    <r>
      <rPr>
        <b/>
        <sz val="12"/>
        <color theme="1"/>
        <rFont val="Times New Roman"/>
        <family val="1"/>
      </rPr>
      <t>2020</t>
    </r>
    <r>
      <rPr>
        <b/>
        <sz val="12"/>
        <color indexed="8"/>
        <rFont val="宋体"/>
        <family val="3"/>
        <charset val="134"/>
      </rPr>
      <t>年核减数</t>
    </r>
  </si>
  <si>
    <t>2020年核增数</t>
  </si>
  <si>
    <r>
      <rPr>
        <b/>
        <sz val="12"/>
        <color theme="1"/>
        <rFont val="Times New Roman"/>
        <family val="1"/>
      </rPr>
      <t>2021</t>
    </r>
    <r>
      <rPr>
        <b/>
        <sz val="12"/>
        <color indexed="8"/>
        <rFont val="宋体"/>
        <family val="3"/>
        <charset val="134"/>
      </rPr>
      <t>年上报数</t>
    </r>
  </si>
  <si>
    <r>
      <rPr>
        <b/>
        <sz val="12"/>
        <color theme="1"/>
        <rFont val="Times New Roman"/>
        <family val="1"/>
      </rPr>
      <t>2021</t>
    </r>
    <r>
      <rPr>
        <b/>
        <sz val="12"/>
        <color indexed="8"/>
        <rFont val="宋体"/>
        <family val="3"/>
        <charset val="134"/>
      </rPr>
      <t>年核减数</t>
    </r>
  </si>
  <si>
    <t>2021年核增数</t>
  </si>
  <si>
    <t>学校固定资产折旧计算表</t>
  </si>
  <si>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</si>
  <si>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</si>
  <si>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</si>
  <si>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</si>
  <si>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</si>
  <si>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</si>
  <si>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b/>
        <sz val="12"/>
        <rFont val="宋体"/>
        <family val="3"/>
        <charset val="134"/>
      </rPr>
      <t>一、房屋及构筑物</t>
    </r>
  </si>
  <si>
    <r>
      <rPr>
        <sz val="12"/>
        <color rgb="FF000000"/>
        <rFont val="Times New Roman"/>
        <family val="1"/>
      </rPr>
      <t>1.</t>
    </r>
    <r>
      <rPr>
        <sz val="12"/>
        <color rgb="FF000000"/>
        <rFont val="宋体"/>
        <family val="3"/>
        <charset val="134"/>
      </rPr>
      <t>房屋（装修）</t>
    </r>
  </si>
  <si>
    <r>
      <rPr>
        <sz val="12"/>
        <color rgb="FF000000"/>
        <rFont val="Times New Roman"/>
        <family val="1"/>
      </rPr>
      <t>2.</t>
    </r>
    <r>
      <rPr>
        <sz val="12"/>
        <color indexed="8"/>
        <rFont val="宋体"/>
        <family val="3"/>
        <charset val="134"/>
      </rPr>
      <t>简易房</t>
    </r>
  </si>
  <si>
    <r>
      <rPr>
        <sz val="12"/>
        <color rgb="FF000000"/>
        <rFont val="Times New Roman"/>
        <family val="1"/>
      </rPr>
      <t>3.</t>
    </r>
    <r>
      <rPr>
        <sz val="12"/>
        <color indexed="8"/>
        <rFont val="宋体"/>
        <family val="3"/>
        <charset val="134"/>
      </rPr>
      <t>房屋附属设施</t>
    </r>
  </si>
  <si>
    <r>
      <rPr>
        <sz val="12"/>
        <color rgb="FF000000"/>
        <rFont val="Times New Roman"/>
        <family val="1"/>
      </rPr>
      <t>4.</t>
    </r>
    <r>
      <rPr>
        <sz val="12"/>
        <color indexed="8"/>
        <rFont val="宋体"/>
        <family val="3"/>
        <charset val="134"/>
      </rPr>
      <t>构筑物</t>
    </r>
  </si>
  <si>
    <r>
      <rPr>
        <b/>
        <sz val="12"/>
        <color indexed="8"/>
        <rFont val="宋体"/>
        <family val="3"/>
        <charset val="134"/>
      </rPr>
      <t>二、通用设备</t>
    </r>
  </si>
  <si>
    <r>
      <rPr>
        <sz val="12"/>
        <color rgb="FF000000"/>
        <rFont val="Times New Roman"/>
        <family val="1"/>
      </rPr>
      <t>1.</t>
    </r>
    <r>
      <rPr>
        <sz val="12"/>
        <color indexed="8"/>
        <rFont val="宋体"/>
        <family val="3"/>
        <charset val="134"/>
      </rPr>
      <t>计算机设备</t>
    </r>
  </si>
  <si>
    <r>
      <rPr>
        <sz val="12"/>
        <color rgb="FF000000"/>
        <rFont val="Times New Roman"/>
        <family val="1"/>
      </rPr>
      <t>2.</t>
    </r>
    <r>
      <rPr>
        <sz val="12"/>
        <color indexed="8"/>
        <rFont val="宋体"/>
        <family val="3"/>
        <charset val="134"/>
      </rPr>
      <t>办公设备</t>
    </r>
  </si>
  <si>
    <r>
      <rPr>
        <sz val="12"/>
        <color rgb="FF000000"/>
        <rFont val="Times New Roman"/>
        <family val="1"/>
      </rPr>
      <t>3.</t>
    </r>
    <r>
      <rPr>
        <sz val="12"/>
        <color indexed="8"/>
        <rFont val="宋体"/>
        <family val="3"/>
        <charset val="134"/>
      </rPr>
      <t>车辆</t>
    </r>
  </si>
  <si>
    <r>
      <rPr>
        <sz val="12"/>
        <color rgb="FF000000"/>
        <rFont val="Times New Roman"/>
        <family val="1"/>
      </rPr>
      <t>4.</t>
    </r>
    <r>
      <rPr>
        <sz val="12"/>
        <color indexed="8"/>
        <rFont val="宋体"/>
        <family val="3"/>
        <charset val="134"/>
      </rPr>
      <t>图书档案设备</t>
    </r>
  </si>
  <si>
    <r>
      <rPr>
        <sz val="12"/>
        <color rgb="FF000000"/>
        <rFont val="Times New Roman"/>
        <family val="1"/>
      </rPr>
      <t>5.</t>
    </r>
    <r>
      <rPr>
        <sz val="12"/>
        <color indexed="8"/>
        <rFont val="宋体"/>
        <family val="3"/>
        <charset val="134"/>
      </rPr>
      <t>机械设备</t>
    </r>
  </si>
  <si>
    <r>
      <rPr>
        <sz val="12"/>
        <color rgb="FF000000"/>
        <rFont val="Times New Roman"/>
        <family val="1"/>
      </rPr>
      <t>6.</t>
    </r>
    <r>
      <rPr>
        <sz val="12"/>
        <color indexed="8"/>
        <rFont val="宋体"/>
        <family val="3"/>
        <charset val="134"/>
      </rPr>
      <t>电气设备</t>
    </r>
  </si>
  <si>
    <r>
      <rPr>
        <sz val="12"/>
        <color rgb="FF000000"/>
        <rFont val="Times New Roman"/>
        <family val="1"/>
      </rPr>
      <t>7.</t>
    </r>
    <r>
      <rPr>
        <sz val="12"/>
        <color indexed="8"/>
        <rFont val="宋体"/>
        <family val="3"/>
        <charset val="134"/>
      </rPr>
      <t>通信设备</t>
    </r>
  </si>
  <si>
    <r>
      <rPr>
        <sz val="12"/>
        <color rgb="FF000000"/>
        <rFont val="Times New Roman"/>
        <family val="1"/>
      </rPr>
      <t>8.</t>
    </r>
    <r>
      <rPr>
        <sz val="12"/>
        <color indexed="8"/>
        <rFont val="宋体"/>
        <family val="3"/>
        <charset val="134"/>
      </rPr>
      <t>广播、电视、电影设备</t>
    </r>
  </si>
  <si>
    <r>
      <rPr>
        <sz val="12"/>
        <color rgb="FF000000"/>
        <rFont val="Times New Roman"/>
        <family val="1"/>
      </rPr>
      <t>9.</t>
    </r>
    <r>
      <rPr>
        <sz val="12"/>
        <color indexed="8"/>
        <rFont val="宋体"/>
        <family val="3"/>
        <charset val="134"/>
      </rPr>
      <t>仪器仪表</t>
    </r>
  </si>
  <si>
    <r>
      <rPr>
        <sz val="12"/>
        <color rgb="FF000000"/>
        <rFont val="Times New Roman"/>
        <family val="1"/>
      </rPr>
      <t>10.</t>
    </r>
    <r>
      <rPr>
        <sz val="12"/>
        <color indexed="8"/>
        <rFont val="宋体"/>
        <family val="3"/>
        <charset val="134"/>
      </rPr>
      <t>电子和通信测量设备、</t>
    </r>
  </si>
  <si>
    <r>
      <rPr>
        <sz val="12"/>
        <color rgb="FF000000"/>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</si>
  <si>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</si>
  <si>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rgb="FF000000"/>
        <rFont val="Times New Roman"/>
        <family val="1"/>
      </rPr>
      <t>1.</t>
    </r>
    <r>
      <rPr>
        <sz val="12"/>
        <color indexed="8"/>
        <rFont val="宋体"/>
        <family val="3"/>
        <charset val="134"/>
      </rPr>
      <t>专用仪器仪表</t>
    </r>
  </si>
  <si>
    <r>
      <rPr>
        <sz val="12"/>
        <color rgb="FF000000"/>
        <rFont val="Times New Roman"/>
        <family val="1"/>
      </rPr>
      <t>2.</t>
    </r>
    <r>
      <rPr>
        <sz val="12"/>
        <color indexed="8"/>
        <rFont val="宋体"/>
        <family val="3"/>
        <charset val="134"/>
      </rPr>
      <t>文艺设备</t>
    </r>
  </si>
  <si>
    <r>
      <rPr>
        <sz val="12"/>
        <color rgb="FF000000"/>
        <rFont val="Times New Roman"/>
        <family val="1"/>
      </rPr>
      <t>3.</t>
    </r>
    <r>
      <rPr>
        <sz val="12"/>
        <color indexed="8"/>
        <rFont val="宋体"/>
        <family val="3"/>
        <charset val="134"/>
      </rPr>
      <t>体育设备</t>
    </r>
  </si>
  <si>
    <r>
      <rPr>
        <sz val="12"/>
        <color rgb="FF000000"/>
        <rFont val="Times New Roman"/>
        <family val="1"/>
      </rPr>
      <t>4.</t>
    </r>
    <r>
      <rPr>
        <sz val="12"/>
        <color indexed="8"/>
        <rFont val="宋体"/>
        <family val="3"/>
        <charset val="134"/>
      </rPr>
      <t>娱乐设备</t>
    </r>
  </si>
  <si>
    <r>
      <rPr>
        <sz val="12"/>
        <color rgb="FF000000"/>
        <rFont val="Times New Roman"/>
        <family val="1"/>
      </rPr>
      <t>5.</t>
    </r>
    <r>
      <rPr>
        <sz val="12"/>
        <color indexed="8"/>
        <rFont val="宋体"/>
        <family val="3"/>
        <charset val="134"/>
      </rPr>
      <t>公安专用设备</t>
    </r>
  </si>
  <si>
    <r>
      <rPr>
        <sz val="12"/>
        <color rgb="FF000000"/>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</si>
  <si>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</si>
  <si>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rgb="FF000000"/>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</si>
  <si>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</si>
  <si>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rgb="FF000000"/>
        <rFont val="Times New Roman"/>
        <family val="1"/>
      </rPr>
      <t>2.</t>
    </r>
    <r>
      <rPr>
        <sz val="12"/>
        <color indexed="8"/>
        <rFont val="宋体"/>
        <family val="3"/>
        <charset val="134"/>
      </rPr>
      <t>用具和装具</t>
    </r>
  </si>
  <si>
    <t>承 诺 书</t>
  </si>
  <si>
    <r>
      <rPr>
        <sz val="15"/>
        <color theme="1"/>
        <rFont val="Times New Roman"/>
        <family val="1"/>
      </rPr>
      <t xml:space="preserve">        </t>
    </r>
    <r>
      <rPr>
        <sz val="15"/>
        <color theme="1"/>
        <rFont val="宋体"/>
        <family val="3"/>
        <charset val="134"/>
      </rPr>
      <t>根据《政府制定价格成本监审办法》（国家发展和改革委员会第</t>
    </r>
    <r>
      <rPr>
        <sz val="15"/>
        <color theme="1"/>
        <rFont val="Times New Roman"/>
        <family val="1"/>
      </rPr>
      <t>8</t>
    </r>
    <r>
      <rPr>
        <sz val="15"/>
        <color theme="1"/>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</si>
  <si>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</si>
  <si>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</si>
  <si>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theme="1"/>
        <rFont val="Times New Roman"/>
        <family val="1"/>
      </rPr>
      <t xml:space="preserve">                                                    </t>
    </r>
    <r>
      <rPr>
        <sz val="15"/>
        <color theme="1"/>
        <rFont val="宋体"/>
        <family val="3"/>
        <charset val="134"/>
      </rPr>
      <t>财务负责人员（签字）：</t>
    </r>
  </si>
  <si>
    <t xml:space="preserve">                              法人代表（签字）：</t>
  </si>
  <si>
    <r>
      <rPr>
        <sz val="15"/>
        <color theme="1"/>
        <rFont val="Times New Roman"/>
        <family val="1"/>
      </rPr>
      <t xml:space="preserve">                                   </t>
    </r>
    <r>
      <rPr>
        <sz val="15"/>
        <color theme="1"/>
        <rFont val="宋体"/>
        <family val="3"/>
        <charset val="134"/>
      </rPr>
      <t>年</t>
    </r>
    <r>
      <rPr>
        <sz val="15"/>
        <color theme="1"/>
        <rFont val="Times New Roman"/>
        <family val="1"/>
      </rPr>
      <t xml:space="preserve">     </t>
    </r>
    <r>
      <rPr>
        <sz val="15"/>
        <color theme="1"/>
        <rFont val="宋体"/>
        <family val="3"/>
        <charset val="134"/>
      </rPr>
      <t>月</t>
    </r>
    <r>
      <rPr>
        <sz val="16"/>
        <color theme="1"/>
        <rFont val="Times New Roman"/>
        <family val="1"/>
      </rPr>
      <t xml:space="preserve">     </t>
    </r>
    <r>
      <rPr>
        <sz val="16"/>
        <color theme="1"/>
        <rFont val="宋体"/>
        <family val="3"/>
        <charset val="134"/>
      </rPr>
      <t>日</t>
    </r>
  </si>
  <si>
    <t>该校是单一小学教育，故标准学生数就是核定数</t>
    <phoneticPr fontId="32" type="noConversion"/>
  </si>
  <si>
    <t>2019年紫霞新教育小学教职工人数核定表</t>
    <phoneticPr fontId="32" type="noConversion"/>
  </si>
  <si>
    <t>2020年紫霞新教育小学教职工人数核定表</t>
    <phoneticPr fontId="32" type="noConversion"/>
  </si>
  <si>
    <r>
      <rPr>
        <sz val="12"/>
        <rFont val="宋体"/>
        <family val="3"/>
        <charset val="134"/>
      </rPr>
      <t>小计</t>
    </r>
    <phoneticPr fontId="32" type="noConversion"/>
  </si>
  <si>
    <r>
      <t xml:space="preserve">    2.</t>
    </r>
    <r>
      <rPr>
        <sz val="12"/>
        <color rgb="FF000000"/>
        <rFont val="宋体"/>
        <family val="3"/>
        <charset val="134"/>
      </rPr>
      <t>书籍资料</t>
    </r>
    <phoneticPr fontId="32" type="noConversion"/>
  </si>
  <si>
    <r>
      <t xml:space="preserve">    8.</t>
    </r>
    <r>
      <rPr>
        <sz val="12"/>
        <color rgb="FF000000"/>
        <rFont val="宋体"/>
        <family val="3"/>
        <charset val="134"/>
      </rPr>
      <t>招生及印刷</t>
    </r>
    <phoneticPr fontId="32" type="noConversion"/>
  </si>
  <si>
    <r>
      <t xml:space="preserve">    </t>
    </r>
    <r>
      <rPr>
        <sz val="12"/>
        <rFont val="宋体"/>
        <family val="3"/>
        <charset val="134"/>
      </rPr>
      <t>三年平均生均教育培养成本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32" type="noConversion"/>
  </si>
  <si>
    <t>祁阳市紫霞新教育小学</t>
    <phoneticPr fontId="32" type="noConversion"/>
  </si>
  <si>
    <t>紫霞新教育小学基本情况表</t>
    <phoneticPr fontId="32" type="noConversion"/>
  </si>
  <si>
    <t>紫霞新教育小学收入情况表</t>
    <phoneticPr fontId="32" type="noConversion"/>
  </si>
  <si>
    <t>紫霞新教育小学教育成本归集表</t>
    <phoneticPr fontId="32" type="noConversion"/>
  </si>
  <si>
    <t>紫霞新教育小学教育培养成本核定表</t>
    <phoneticPr fontId="32" type="noConversion"/>
  </si>
  <si>
    <t>紫霞新教育小学学生人数核定表</t>
    <phoneticPr fontId="32" type="noConversion"/>
  </si>
  <si>
    <t>紫霞新教育小学职工薪酬核定表</t>
    <phoneticPr fontId="32" type="noConversion"/>
  </si>
  <si>
    <t>紫霞新教育小学固定资产折旧核定表</t>
    <phoneticPr fontId="32" type="noConversion"/>
  </si>
</sst>
</file>

<file path=xl/styles.xml><?xml version="1.0" encoding="utf-8"?>
<styleSheet xmlns="http://schemas.openxmlformats.org/spreadsheetml/2006/main">
  <numFmts count="5">
    <numFmt numFmtId="43" formatCode="_ * #,##0.00_ ;_ * \-#,##0.00_ ;_ * &quot;-&quot;??_ ;_ @_ "/>
    <numFmt numFmtId="176" formatCode="#,##0.00_ "/>
    <numFmt numFmtId="177" formatCode="0_ "/>
    <numFmt numFmtId="178" formatCode="#,##0.00_);[Red]\(#,##0.00\)"/>
    <numFmt numFmtId="179" formatCode="0.00_);[Red]\(0.00\)"/>
  </numFmts>
  <fonts count="34">
    <font>
      <sz val="11"/>
      <color theme="1"/>
      <name val="宋体"/>
      <charset val="134"/>
      <scheme val="minor"/>
    </font>
    <font>
      <b/>
      <sz val="26"/>
      <color theme="1"/>
      <name val="方正黑体_GBK"/>
      <charset val="134"/>
    </font>
    <font>
      <sz val="15"/>
      <color theme="1"/>
      <name val="宋体"/>
      <family val="3"/>
      <charset val="134"/>
    </font>
    <font>
      <sz val="15"/>
      <color theme="1"/>
      <name val="Calibri"/>
      <family val="2"/>
    </font>
    <font>
      <sz val="15"/>
      <color theme="1"/>
      <name val="Times New Roman"/>
      <family val="1"/>
    </font>
    <font>
      <b/>
      <sz val="20"/>
      <color rgb="FF000000"/>
      <name val="方正小标宋简体"/>
      <charset val="134"/>
    </font>
    <font>
      <b/>
      <sz val="12"/>
      <color rgb="FF000000"/>
      <name val="Times New Roman"/>
      <family val="1"/>
    </font>
    <font>
      <b/>
      <sz val="12"/>
      <name val="Times New Roman"/>
      <family val="1"/>
    </font>
    <font>
      <sz val="12"/>
      <name val="Times New Roman"/>
      <family val="1"/>
    </font>
    <font>
      <sz val="12"/>
      <color rgb="FF000000"/>
      <name val="Times New Roman"/>
      <family val="1"/>
    </font>
    <font>
      <b/>
      <sz val="20"/>
      <name val="方正小标宋简体"/>
      <charset val="134"/>
    </font>
    <font>
      <sz val="12"/>
      <name val="宋体"/>
      <family val="3"/>
      <charset val="134"/>
    </font>
    <font>
      <b/>
      <sz val="12"/>
      <color theme="1"/>
      <name val="Times New Roman"/>
      <family val="1"/>
    </font>
    <font>
      <b/>
      <sz val="12"/>
      <name val="宋体"/>
      <family val="3"/>
      <charset val="134"/>
    </font>
    <font>
      <b/>
      <sz val="11"/>
      <color theme="1"/>
      <name val="宋体"/>
      <family val="3"/>
      <charset val="134"/>
      <scheme val="minor"/>
    </font>
    <font>
      <sz val="12"/>
      <color rgb="FF000000"/>
      <name val="宋体"/>
      <family val="3"/>
      <charset val="134"/>
    </font>
    <font>
      <sz val="16"/>
      <name val="Times New Roman"/>
      <family val="1"/>
    </font>
    <font>
      <b/>
      <sz val="10"/>
      <name val="Times New Roman"/>
      <family val="1"/>
    </font>
    <font>
      <sz val="12"/>
      <color indexed="8"/>
      <name val="Times New Roman"/>
      <family val="1"/>
    </font>
    <font>
      <b/>
      <sz val="12"/>
      <color indexed="8"/>
      <name val="Times New Roman"/>
      <family val="1"/>
    </font>
    <font>
      <sz val="16"/>
      <name val="黑体"/>
      <family val="3"/>
      <charset val="134"/>
    </font>
    <font>
      <sz val="10"/>
      <name val="Times New Roman"/>
      <family val="1"/>
    </font>
    <font>
      <sz val="12"/>
      <color theme="1"/>
      <name val="宋体"/>
      <family val="3"/>
      <charset val="134"/>
    </font>
    <font>
      <sz val="16"/>
      <color rgb="FF000000"/>
      <name val="方正楷体简体"/>
      <charset val="134"/>
    </font>
    <font>
      <sz val="12"/>
      <name val="Calibri"/>
      <family val="2"/>
    </font>
    <font>
      <sz val="11"/>
      <color theme="1"/>
      <name val="宋体"/>
      <family val="3"/>
      <charset val="134"/>
      <scheme val="minor"/>
    </font>
    <font>
      <sz val="16"/>
      <color theme="1"/>
      <name val="Times New Roman"/>
      <family val="1"/>
    </font>
    <font>
      <sz val="16"/>
      <color theme="1"/>
      <name val="宋体"/>
      <family val="3"/>
      <charset val="134"/>
    </font>
    <font>
      <b/>
      <sz val="12"/>
      <color indexed="8"/>
      <name val="宋体"/>
      <family val="3"/>
      <charset val="134"/>
    </font>
    <font>
      <sz val="12"/>
      <color indexed="8"/>
      <name val="宋体"/>
      <family val="3"/>
      <charset val="134"/>
    </font>
    <font>
      <sz val="16"/>
      <name val="宋体"/>
      <family val="3"/>
      <charset val="134"/>
    </font>
    <font>
      <sz val="11"/>
      <color theme="1"/>
      <name val="宋体"/>
      <family val="3"/>
      <charset val="134"/>
      <scheme val="minor"/>
    </font>
    <font>
      <sz val="9"/>
      <name val="宋体"/>
      <family val="3"/>
      <charset val="134"/>
      <scheme val="minor"/>
    </font>
    <font>
      <sz val="12"/>
      <color theme="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9" fontId="31" fillId="0" borderId="0" applyFont="0" applyFill="0" applyBorder="0" applyAlignment="0" applyProtection="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43" fontId="11" fillId="0" borderId="0" applyFont="0" applyFill="0" applyBorder="0" applyAlignment="0" applyProtection="0">
      <alignment vertical="center"/>
    </xf>
  </cellStyleXfs>
  <cellXfs count="15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0" fontId="6" fillId="0" borderId="1" xfId="3" applyFont="1" applyBorder="1" applyAlignment="1">
      <alignment horizontal="center" vertical="center" wrapText="1"/>
    </xf>
    <xf numFmtId="0" fontId="7" fillId="0" borderId="1" xfId="3" applyFont="1" applyBorder="1" applyAlignment="1">
      <alignment horizontal="center" vertical="center" wrapText="1"/>
    </xf>
    <xf numFmtId="0" fontId="7" fillId="0" borderId="1" xfId="3" applyFont="1" applyFill="1" applyBorder="1" applyAlignment="1" applyProtection="1">
      <alignment vertical="center" wrapText="1"/>
    </xf>
    <xf numFmtId="176" fontId="8" fillId="0" borderId="1" xfId="3" applyNumberFormat="1" applyFont="1" applyBorder="1" applyAlignment="1">
      <alignment vertical="center" wrapText="1"/>
    </xf>
    <xf numFmtId="0" fontId="8" fillId="0" borderId="1" xfId="3" applyFont="1" applyBorder="1" applyAlignment="1">
      <alignment vertical="center" wrapText="1"/>
    </xf>
    <xf numFmtId="0" fontId="7" fillId="0" borderId="1" xfId="3" applyFont="1" applyFill="1" applyBorder="1" applyAlignment="1" applyProtection="1">
      <alignment horizontal="left" vertical="center" wrapText="1"/>
    </xf>
    <xf numFmtId="0" fontId="9" fillId="0" borderId="1" xfId="3" applyFont="1" applyBorder="1" applyAlignment="1">
      <alignment horizontal="justify" vertical="center" wrapText="1"/>
    </xf>
    <xf numFmtId="9" fontId="8" fillId="0" borderId="1" xfId="3" applyNumberFormat="1" applyFont="1" applyBorder="1" applyAlignment="1">
      <alignment vertical="center" wrapText="1"/>
    </xf>
    <xf numFmtId="10" fontId="8" fillId="0" borderId="1" xfId="3" applyNumberFormat="1" applyFont="1" applyBorder="1" applyAlignment="1">
      <alignment vertical="center" wrapText="1"/>
    </xf>
    <xf numFmtId="0" fontId="6" fillId="0" borderId="1" xfId="3" applyFont="1" applyBorder="1" applyAlignment="1">
      <alignment horizontal="justify" vertical="center" wrapText="1"/>
    </xf>
    <xf numFmtId="0" fontId="11" fillId="0" borderId="0" xfId="2" applyFont="1" applyFill="1" applyBorder="1" applyAlignment="1"/>
    <xf numFmtId="0" fontId="12" fillId="0" borderId="1" xfId="3" applyFont="1" applyFill="1" applyBorder="1" applyAlignment="1">
      <alignment horizontal="center" vertical="center"/>
    </xf>
    <xf numFmtId="43" fontId="12" fillId="0" borderId="1" xfId="4" applyNumberFormat="1" applyFont="1" applyFill="1" applyBorder="1" applyAlignment="1">
      <alignment horizontal="center" vertical="center"/>
    </xf>
    <xf numFmtId="43" fontId="7" fillId="0" borderId="1" xfId="4" applyNumberFormat="1" applyFont="1" applyFill="1" applyBorder="1" applyAlignment="1">
      <alignment horizontal="center" vertical="center"/>
    </xf>
    <xf numFmtId="43" fontId="13" fillId="0" borderId="1" xfId="4" applyNumberFormat="1" applyFont="1" applyFill="1" applyBorder="1" applyAlignment="1">
      <alignment horizontal="center" vertical="center"/>
    </xf>
    <xf numFmtId="0" fontId="14" fillId="0" borderId="1" xfId="0" applyFont="1" applyBorder="1" applyAlignment="1">
      <alignment horizontal="center" vertical="center"/>
    </xf>
    <xf numFmtId="0" fontId="8" fillId="0" borderId="1" xfId="3" applyFont="1" applyFill="1" applyBorder="1" applyAlignment="1">
      <alignment horizontal="left" vertical="center"/>
    </xf>
    <xf numFmtId="176" fontId="8" fillId="0" borderId="1" xfId="3" applyNumberFormat="1" applyFont="1" applyFill="1" applyBorder="1" applyAlignment="1">
      <alignment horizontal="center" vertical="center"/>
    </xf>
    <xf numFmtId="0" fontId="8" fillId="0" borderId="1" xfId="3" applyFont="1" applyBorder="1">
      <alignment vertical="center"/>
    </xf>
    <xf numFmtId="0" fontId="8" fillId="0" borderId="1" xfId="3" applyFont="1" applyFill="1" applyBorder="1" applyAlignment="1">
      <alignment vertical="center"/>
    </xf>
    <xf numFmtId="0" fontId="0" fillId="0" borderId="1" xfId="0" applyBorder="1">
      <alignment vertical="center"/>
    </xf>
    <xf numFmtId="9" fontId="8" fillId="0" borderId="1" xfId="3" applyNumberFormat="1" applyFont="1" applyFill="1" applyBorder="1" applyAlignment="1">
      <alignment vertical="center"/>
    </xf>
    <xf numFmtId="0" fontId="11" fillId="0" borderId="1" xfId="3" applyFont="1" applyFill="1" applyBorder="1" applyAlignment="1">
      <alignment horizontal="left" vertical="center"/>
    </xf>
    <xf numFmtId="10" fontId="8" fillId="0" borderId="1" xfId="3" applyNumberFormat="1" applyFont="1" applyFill="1" applyBorder="1" applyAlignment="1">
      <alignment vertical="center"/>
    </xf>
    <xf numFmtId="176" fontId="0" fillId="0" borderId="1" xfId="0" applyNumberFormat="1" applyBorder="1" applyAlignment="1">
      <alignment horizontal="center" vertical="center"/>
    </xf>
    <xf numFmtId="4" fontId="0" fillId="0" borderId="0" xfId="0" applyNumberFormat="1">
      <alignment vertical="center"/>
    </xf>
    <xf numFmtId="0" fontId="12" fillId="0" borderId="1" xfId="2" applyFont="1" applyFill="1" applyBorder="1" applyAlignment="1">
      <alignment horizontal="center" vertical="center" wrapText="1"/>
    </xf>
    <xf numFmtId="0" fontId="12" fillId="2" borderId="1" xfId="2" applyFont="1" applyFill="1" applyBorder="1" applyAlignment="1">
      <alignment horizontal="center" vertical="center"/>
    </xf>
    <xf numFmtId="0" fontId="12" fillId="0" borderId="2" xfId="2" applyFont="1" applyFill="1" applyBorder="1" applyAlignment="1">
      <alignment horizontal="center" vertical="center" wrapText="1"/>
    </xf>
    <xf numFmtId="0" fontId="8" fillId="0" borderId="0" xfId="2" applyFont="1" applyFill="1">
      <alignment vertical="center"/>
    </xf>
    <xf numFmtId="0" fontId="11" fillId="2" borderId="1" xfId="2" applyFont="1" applyFill="1" applyBorder="1" applyAlignment="1" applyProtection="1">
      <alignment horizontal="left" vertical="center"/>
    </xf>
    <xf numFmtId="0" fontId="8" fillId="0" borderId="1" xfId="2" applyFont="1" applyBorder="1" applyAlignment="1">
      <alignment horizontal="center" vertical="center"/>
    </xf>
    <xf numFmtId="177" fontId="8" fillId="0" borderId="1" xfId="2" applyNumberFormat="1" applyFont="1" applyBorder="1" applyAlignment="1">
      <alignment horizontal="center" vertical="center"/>
    </xf>
    <xf numFmtId="177" fontId="8" fillId="0" borderId="1" xfId="2" applyNumberFormat="1" applyFont="1" applyFill="1" applyBorder="1" applyAlignment="1">
      <alignment horizontal="center" vertical="center"/>
    </xf>
    <xf numFmtId="0" fontId="8" fillId="0" borderId="1" xfId="2" applyFont="1" applyFill="1" applyBorder="1" applyAlignment="1">
      <alignment horizontal="center" vertical="center"/>
    </xf>
    <xf numFmtId="0" fontId="8" fillId="2" borderId="1" xfId="2" applyFont="1" applyFill="1" applyBorder="1" applyAlignment="1" applyProtection="1">
      <alignment horizontal="left" vertical="center" indent="2"/>
    </xf>
    <xf numFmtId="176" fontId="9" fillId="2" borderId="1" xfId="2" applyNumberFormat="1" applyFont="1" applyFill="1" applyBorder="1" applyAlignment="1">
      <alignment horizontal="left" vertical="center"/>
    </xf>
    <xf numFmtId="176" fontId="15" fillId="2" borderId="1" xfId="2" applyNumberFormat="1" applyFont="1" applyFill="1" applyBorder="1" applyAlignment="1">
      <alignment horizontal="left" vertical="center"/>
    </xf>
    <xf numFmtId="0" fontId="8" fillId="0" borderId="2" xfId="2" applyFont="1" applyFill="1" applyBorder="1" applyAlignment="1">
      <alignment horizontal="center" vertical="center"/>
    </xf>
    <xf numFmtId="0" fontId="8" fillId="2" borderId="1" xfId="2" applyFont="1" applyFill="1" applyBorder="1">
      <alignment vertical="center"/>
    </xf>
    <xf numFmtId="0" fontId="8" fillId="0" borderId="1" xfId="2" applyFont="1" applyBorder="1">
      <alignment vertical="center"/>
    </xf>
    <xf numFmtId="0" fontId="16" fillId="0" borderId="0" xfId="2" applyFont="1" applyFill="1" applyAlignment="1" applyProtection="1">
      <alignment vertical="center" wrapText="1"/>
    </xf>
    <xf numFmtId="0" fontId="11" fillId="0" borderId="0" xfId="2">
      <alignment vertical="center"/>
    </xf>
    <xf numFmtId="0" fontId="13" fillId="0" borderId="6" xfId="2"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13" fillId="0" borderId="6" xfId="2" applyFont="1" applyFill="1" applyBorder="1" applyAlignment="1" applyProtection="1">
      <alignment horizontal="left" vertical="center"/>
    </xf>
    <xf numFmtId="0" fontId="8" fillId="0" borderId="1" xfId="2" applyFont="1" applyFill="1" applyBorder="1" applyAlignment="1" applyProtection="1">
      <alignment horizontal="center" vertical="center" wrapText="1"/>
    </xf>
    <xf numFmtId="0" fontId="8" fillId="0" borderId="6" xfId="2" applyFont="1" applyFill="1" applyBorder="1" applyAlignment="1" applyProtection="1">
      <alignment vertical="center"/>
    </xf>
    <xf numFmtId="177" fontId="8" fillId="0" borderId="1" xfId="2" applyNumberFormat="1" applyFont="1" applyFill="1" applyBorder="1" applyAlignment="1" applyProtection="1">
      <alignment horizontal="center" vertical="center" wrapText="1"/>
    </xf>
    <xf numFmtId="0" fontId="13" fillId="0" borderId="6" xfId="2" applyFont="1" applyFill="1" applyBorder="1" applyAlignment="1" applyProtection="1">
      <alignment vertical="center"/>
    </xf>
    <xf numFmtId="10" fontId="8" fillId="0" borderId="1" xfId="2" applyNumberFormat="1" applyFont="1" applyFill="1" applyBorder="1" applyAlignment="1" applyProtection="1">
      <alignment horizontal="center" vertical="center" wrapText="1"/>
    </xf>
    <xf numFmtId="0" fontId="11" fillId="0" borderId="6" xfId="2" applyFont="1" applyFill="1" applyBorder="1" applyAlignment="1" applyProtection="1">
      <alignment vertical="center"/>
    </xf>
    <xf numFmtId="9" fontId="8" fillId="0" borderId="1" xfId="1" applyFont="1" applyFill="1" applyBorder="1" applyAlignment="1" applyProtection="1">
      <alignment horizontal="center" vertical="center" wrapText="1"/>
    </xf>
    <xf numFmtId="176" fontId="8" fillId="0" borderId="1" xfId="2" applyNumberFormat="1" applyFont="1" applyFill="1" applyBorder="1" applyAlignment="1" applyProtection="1">
      <alignment horizontal="center" vertical="center" wrapText="1"/>
    </xf>
    <xf numFmtId="178" fontId="7" fillId="0" borderId="1" xfId="2" applyNumberFormat="1" applyFont="1" applyFill="1" applyBorder="1" applyAlignment="1" applyProtection="1">
      <alignment horizontal="right" vertical="center" wrapText="1"/>
    </xf>
    <xf numFmtId="178" fontId="8" fillId="0" borderId="1" xfId="2" applyNumberFormat="1" applyFont="1" applyFill="1" applyBorder="1" applyAlignment="1" applyProtection="1">
      <alignment horizontal="right" vertical="center" wrapText="1"/>
    </xf>
    <xf numFmtId="0" fontId="8" fillId="0" borderId="6" xfId="2" applyFont="1" applyFill="1" applyBorder="1" applyAlignment="1" applyProtection="1">
      <alignment horizontal="left" vertical="center"/>
    </xf>
    <xf numFmtId="176" fontId="8" fillId="0" borderId="1" xfId="2" applyNumberFormat="1" applyFont="1" applyFill="1" applyBorder="1" applyAlignment="1" applyProtection="1">
      <alignment horizontal="right" vertical="center" wrapText="1"/>
    </xf>
    <xf numFmtId="178" fontId="8" fillId="0" borderId="1" xfId="2" applyNumberFormat="1" applyFont="1" applyFill="1" applyBorder="1" applyAlignment="1" applyProtection="1">
      <alignment horizontal="center" vertical="center" wrapText="1"/>
    </xf>
    <xf numFmtId="0" fontId="16" fillId="0" borderId="0" xfId="2" applyFont="1">
      <alignment vertical="center"/>
    </xf>
    <xf numFmtId="0" fontId="8" fillId="0" borderId="0" xfId="2" applyFont="1" applyAlignment="1">
      <alignment horizontal="center" vertical="center"/>
    </xf>
    <xf numFmtId="0" fontId="7" fillId="2" borderId="1" xfId="2" applyFont="1" applyFill="1" applyBorder="1" applyAlignment="1" applyProtection="1">
      <alignment horizontal="center" vertical="center"/>
    </xf>
    <xf numFmtId="0" fontId="7" fillId="2" borderId="1" xfId="2" applyFont="1" applyFill="1" applyBorder="1" applyAlignment="1" applyProtection="1">
      <alignment vertical="center"/>
    </xf>
    <xf numFmtId="0" fontId="8" fillId="2" borderId="1" xfId="2" applyFont="1" applyFill="1" applyBorder="1" applyAlignment="1" applyProtection="1">
      <alignment horizontal="left" vertical="center" indent="1"/>
    </xf>
    <xf numFmtId="4" fontId="8" fillId="2" borderId="1" xfId="2" applyNumberFormat="1" applyFont="1" applyFill="1" applyBorder="1">
      <alignment vertical="center"/>
    </xf>
    <xf numFmtId="49" fontId="18" fillId="2" borderId="1" xfId="2" applyNumberFormat="1" applyFont="1" applyFill="1" applyBorder="1" applyAlignment="1" applyProtection="1">
      <alignment horizontal="left" vertical="center"/>
    </xf>
    <xf numFmtId="49" fontId="9" fillId="2" borderId="1" xfId="2" applyNumberFormat="1" applyFont="1" applyFill="1" applyBorder="1" applyAlignment="1" applyProtection="1">
      <alignment horizontal="left" vertical="center"/>
    </xf>
    <xf numFmtId="49" fontId="19" fillId="2" borderId="1" xfId="2" applyNumberFormat="1" applyFont="1" applyFill="1" applyBorder="1" applyAlignment="1" applyProtection="1">
      <alignment horizontal="left" vertical="center"/>
    </xf>
    <xf numFmtId="0" fontId="7" fillId="2" borderId="1" xfId="2" applyFont="1" applyFill="1" applyBorder="1" applyAlignment="1" applyProtection="1">
      <alignment horizontal="left" vertical="center" wrapText="1"/>
    </xf>
    <xf numFmtId="0" fontId="7" fillId="2" borderId="1" xfId="2" applyFont="1" applyFill="1" applyBorder="1">
      <alignment vertical="center"/>
    </xf>
    <xf numFmtId="0" fontId="20" fillId="0" borderId="0" xfId="3" applyFont="1" applyFill="1" applyAlignment="1" applyProtection="1">
      <alignment vertical="center" wrapText="1"/>
    </xf>
    <xf numFmtId="0" fontId="11" fillId="0" borderId="0" xfId="3">
      <alignment vertical="center"/>
    </xf>
    <xf numFmtId="0" fontId="21" fillId="0" borderId="5" xfId="3" applyFont="1" applyFill="1" applyBorder="1" applyAlignment="1" applyProtection="1">
      <alignment vertical="center" wrapText="1"/>
    </xf>
    <xf numFmtId="0" fontId="21" fillId="0" borderId="5" xfId="3" applyFont="1" applyFill="1" applyBorder="1" applyAlignment="1" applyProtection="1">
      <alignment horizontal="right" vertical="center" wrapText="1"/>
    </xf>
    <xf numFmtId="0" fontId="13" fillId="0" borderId="1"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178" fontId="11" fillId="0" borderId="1" xfId="3" applyNumberFormat="1" applyFont="1" applyFill="1" applyBorder="1" applyAlignment="1" applyProtection="1">
      <alignment horizontal="right" vertical="center" wrapText="1"/>
    </xf>
    <xf numFmtId="0" fontId="11" fillId="0" borderId="1" xfId="3" applyFont="1" applyFill="1" applyBorder="1" applyAlignment="1" applyProtection="1">
      <alignment horizontal="left" vertical="center" wrapText="1"/>
    </xf>
    <xf numFmtId="178" fontId="11" fillId="0" borderId="1" xfId="3" applyNumberFormat="1" applyFont="1" applyFill="1" applyBorder="1" applyAlignment="1" applyProtection="1">
      <alignment vertical="center" wrapText="1"/>
    </xf>
    <xf numFmtId="0" fontId="22" fillId="0" borderId="1" xfId="3" applyFont="1" applyFill="1" applyBorder="1" applyAlignment="1" applyProtection="1">
      <alignment horizontal="left" vertical="center" wrapText="1"/>
    </xf>
    <xf numFmtId="0" fontId="11" fillId="0" borderId="1" xfId="3" applyFont="1" applyFill="1" applyBorder="1" applyAlignment="1" applyProtection="1">
      <alignment vertical="center"/>
    </xf>
    <xf numFmtId="178" fontId="11" fillId="0" borderId="1" xfId="3" applyNumberFormat="1" applyFont="1" applyFill="1" applyBorder="1" applyAlignment="1" applyProtection="1">
      <alignment vertical="center"/>
    </xf>
    <xf numFmtId="0" fontId="13" fillId="0" borderId="1" xfId="3" applyFont="1" applyFill="1" applyBorder="1" applyAlignment="1" applyProtection="1">
      <alignment vertical="center"/>
    </xf>
    <xf numFmtId="176" fontId="13" fillId="0" borderId="1" xfId="3" applyNumberFormat="1" applyFont="1" applyFill="1" applyBorder="1" applyAlignment="1" applyProtection="1">
      <alignment vertical="center"/>
    </xf>
    <xf numFmtId="0" fontId="11" fillId="0" borderId="1" xfId="3" applyFont="1" applyFill="1" applyBorder="1" applyAlignment="1" applyProtection="1">
      <alignment horizontal="right" vertical="center" wrapText="1"/>
    </xf>
    <xf numFmtId="0" fontId="11" fillId="0" borderId="1" xfId="3" applyFont="1" applyFill="1" applyBorder="1" applyAlignment="1" applyProtection="1">
      <alignment horizontal="left" vertical="center" indent="1"/>
    </xf>
    <xf numFmtId="176" fontId="0" fillId="0" borderId="0" xfId="0" applyNumberFormat="1">
      <alignment vertical="center"/>
    </xf>
    <xf numFmtId="0" fontId="16" fillId="0" borderId="0" xfId="3" applyFont="1">
      <alignment vertical="center"/>
    </xf>
    <xf numFmtId="0" fontId="19" fillId="0" borderId="1" xfId="3" applyFont="1" applyFill="1" applyBorder="1" applyAlignment="1">
      <alignment horizontal="center" vertical="center" wrapText="1"/>
    </xf>
    <xf numFmtId="0" fontId="7" fillId="0" borderId="1" xfId="3" applyFont="1" applyBorder="1" applyAlignment="1">
      <alignment horizontal="center" vertical="center"/>
    </xf>
    <xf numFmtId="0" fontId="19" fillId="0" borderId="1" xfId="3" applyFont="1" applyFill="1" applyBorder="1" applyAlignment="1">
      <alignment horizontal="left" vertical="center" wrapText="1"/>
    </xf>
    <xf numFmtId="0" fontId="8" fillId="0" borderId="1" xfId="3" applyFont="1" applyBorder="1" applyAlignment="1">
      <alignment horizontal="right" vertical="center"/>
    </xf>
    <xf numFmtId="0" fontId="18" fillId="0" borderId="1" xfId="3" applyFont="1" applyFill="1" applyBorder="1" applyAlignment="1">
      <alignment horizontal="left" vertical="center" wrapText="1"/>
    </xf>
    <xf numFmtId="0" fontId="18" fillId="0" borderId="1" xfId="3" applyFont="1" applyFill="1" applyBorder="1" applyAlignment="1">
      <alignment horizontal="center" vertical="center" wrapText="1"/>
    </xf>
    <xf numFmtId="0" fontId="8" fillId="0" borderId="1" xfId="3" applyFont="1" applyBorder="1" applyAlignment="1">
      <alignment horizontal="center" vertical="center"/>
    </xf>
    <xf numFmtId="0" fontId="9" fillId="0" borderId="1" xfId="3" applyFont="1" applyFill="1" applyBorder="1" applyAlignment="1">
      <alignment horizontal="left" vertical="center" wrapText="1"/>
    </xf>
    <xf numFmtId="0" fontId="9" fillId="0" borderId="1" xfId="3" applyFont="1" applyFill="1" applyBorder="1" applyAlignment="1">
      <alignment horizontal="center" vertical="center" wrapText="1"/>
    </xf>
    <xf numFmtId="177" fontId="8" fillId="0" borderId="1" xfId="3" applyNumberFormat="1" applyFont="1" applyBorder="1" applyAlignment="1">
      <alignment horizontal="center" vertical="center"/>
    </xf>
    <xf numFmtId="0" fontId="7" fillId="0" borderId="1" xfId="3" applyFont="1" applyBorder="1" applyAlignment="1">
      <alignment horizontal="left" vertical="center"/>
    </xf>
    <xf numFmtId="0" fontId="12" fillId="0" borderId="1" xfId="3" applyFont="1" applyFill="1" applyBorder="1" applyAlignment="1">
      <alignment horizontal="left" vertical="center"/>
    </xf>
    <xf numFmtId="0" fontId="8" fillId="0" borderId="1" xfId="3" applyFont="1" applyFill="1" applyBorder="1" applyAlignment="1" applyProtection="1">
      <alignment horizontal="left" vertical="center" indent="1"/>
    </xf>
    <xf numFmtId="0" fontId="8" fillId="0" borderId="1" xfId="3" applyFont="1" applyFill="1" applyBorder="1" applyAlignment="1" applyProtection="1">
      <alignment horizontal="center" vertical="center"/>
    </xf>
    <xf numFmtId="0" fontId="8" fillId="0" borderId="1" xfId="3" applyFont="1" applyFill="1" applyBorder="1" applyAlignment="1" applyProtection="1">
      <alignment horizontal="left" vertical="center" indent="2"/>
    </xf>
    <xf numFmtId="176" fontId="9" fillId="0" borderId="1" xfId="3" applyNumberFormat="1" applyFont="1" applyFill="1" applyBorder="1" applyAlignment="1">
      <alignment horizontal="left" vertical="center"/>
    </xf>
    <xf numFmtId="176" fontId="9" fillId="0" borderId="1" xfId="3" applyNumberFormat="1" applyFont="1" applyFill="1" applyBorder="1" applyAlignment="1">
      <alignment horizontal="center" vertical="center"/>
    </xf>
    <xf numFmtId="176" fontId="15" fillId="0" borderId="1" xfId="3" applyNumberFormat="1" applyFont="1" applyFill="1" applyBorder="1" applyAlignment="1">
      <alignment horizontal="left" vertical="center"/>
    </xf>
    <xf numFmtId="176" fontId="15" fillId="0" borderId="1" xfId="3" applyNumberFormat="1" applyFont="1" applyFill="1" applyBorder="1" applyAlignment="1">
      <alignment horizontal="center" vertical="center"/>
    </xf>
    <xf numFmtId="0" fontId="8" fillId="0" borderId="1" xfId="3" applyFont="1" applyBorder="1" applyAlignment="1">
      <alignment horizontal="center" vertical="center"/>
    </xf>
    <xf numFmtId="176" fontId="7" fillId="0" borderId="1" xfId="3" applyNumberFormat="1" applyFont="1" applyFill="1" applyBorder="1" applyAlignment="1" applyProtection="1">
      <alignment horizontal="center" vertical="center" wrapText="1"/>
    </xf>
    <xf numFmtId="176" fontId="8" fillId="0" borderId="1" xfId="3" applyNumberFormat="1" applyFont="1" applyFill="1" applyBorder="1" applyAlignment="1" applyProtection="1">
      <alignment horizontal="center" vertical="center"/>
    </xf>
    <xf numFmtId="176" fontId="8" fillId="0" borderId="1" xfId="3" applyNumberFormat="1" applyFont="1" applyBorder="1" applyAlignment="1">
      <alignment horizontal="center" vertical="center"/>
    </xf>
    <xf numFmtId="49" fontId="9" fillId="0" borderId="1" xfId="3" applyNumberFormat="1" applyFont="1" applyFill="1" applyBorder="1" applyAlignment="1" applyProtection="1">
      <alignment horizontal="left" vertical="center"/>
    </xf>
    <xf numFmtId="176" fontId="9" fillId="0" borderId="1" xfId="3" applyNumberFormat="1" applyFont="1" applyFill="1" applyBorder="1" applyAlignment="1" applyProtection="1">
      <alignment horizontal="center" vertical="center"/>
    </xf>
    <xf numFmtId="176" fontId="8" fillId="0" borderId="1" xfId="3" applyNumberFormat="1" applyFont="1" applyBorder="1">
      <alignment vertical="center"/>
    </xf>
    <xf numFmtId="0" fontId="16" fillId="0" borderId="0" xfId="2" applyFont="1" applyBorder="1" applyAlignment="1">
      <alignment horizontal="justify" wrapText="1"/>
    </xf>
    <xf numFmtId="0" fontId="24" fillId="0" borderId="7" xfId="2" applyFont="1" applyBorder="1" applyAlignment="1">
      <alignment horizontal="justify" wrapText="1"/>
    </xf>
    <xf numFmtId="0" fontId="24" fillId="0" borderId="8" xfId="2" applyFont="1" applyBorder="1" applyAlignment="1">
      <alignment horizontal="justify" wrapText="1"/>
    </xf>
    <xf numFmtId="0" fontId="25" fillId="0" borderId="0" xfId="0" applyFont="1">
      <alignment vertical="center"/>
    </xf>
    <xf numFmtId="176" fontId="33" fillId="0" borderId="1" xfId="0" applyNumberFormat="1" applyFont="1" applyBorder="1">
      <alignment vertical="center"/>
    </xf>
    <xf numFmtId="0" fontId="33" fillId="0" borderId="1" xfId="0" applyFont="1" applyBorder="1">
      <alignment vertical="center"/>
    </xf>
    <xf numFmtId="0" fontId="8" fillId="0" borderId="3" xfId="3" applyFont="1" applyFill="1" applyBorder="1" applyAlignment="1">
      <alignment horizontal="left" vertical="center"/>
    </xf>
    <xf numFmtId="179" fontId="8" fillId="0" borderId="1" xfId="3" applyNumberFormat="1" applyFont="1" applyBorder="1" applyAlignment="1">
      <alignment vertical="center" wrapText="1"/>
    </xf>
    <xf numFmtId="0" fontId="11" fillId="0" borderId="7" xfId="2" applyFont="1" applyBorder="1" applyAlignment="1">
      <alignment horizontal="justify" wrapText="1"/>
    </xf>
    <xf numFmtId="0" fontId="10" fillId="0" borderId="0" xfId="2" applyFont="1" applyFill="1" applyAlignment="1" applyProtection="1">
      <alignment horizontal="center" vertical="center"/>
    </xf>
    <xf numFmtId="0" fontId="23" fillId="0" borderId="0" xfId="2" applyFont="1" applyAlignment="1">
      <alignment horizontal="center" vertical="center" wrapText="1"/>
    </xf>
    <xf numFmtId="0" fontId="10" fillId="0" borderId="0" xfId="3" applyFont="1" applyFill="1" applyAlignment="1" applyProtection="1">
      <alignment horizontal="center" vertical="center"/>
    </xf>
    <xf numFmtId="0" fontId="13" fillId="0" borderId="0" xfId="3" applyFont="1" applyFill="1" applyAlignment="1" applyProtection="1">
      <alignment horizontal="left" vertical="center"/>
    </xf>
    <xf numFmtId="0" fontId="7" fillId="0" borderId="0" xfId="3" applyFont="1" applyFill="1" applyAlignment="1" applyProtection="1">
      <alignment horizontal="left" vertical="center"/>
    </xf>
    <xf numFmtId="0" fontId="8" fillId="0" borderId="2" xfId="3" applyFont="1" applyBorder="1" applyAlignment="1">
      <alignment horizontal="left" vertical="center"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8" fillId="0" borderId="1" xfId="3" applyFont="1" applyBorder="1" applyAlignment="1">
      <alignment horizontal="center" vertical="center" wrapText="1"/>
    </xf>
    <xf numFmtId="0" fontId="10" fillId="0" borderId="0" xfId="3" applyFont="1" applyFill="1" applyAlignment="1" applyProtection="1">
      <alignment horizontal="center" vertical="center" wrapText="1"/>
    </xf>
    <xf numFmtId="0" fontId="10" fillId="0" borderId="0" xfId="2" applyFont="1" applyAlignment="1">
      <alignment horizontal="center" vertical="center"/>
    </xf>
    <xf numFmtId="0" fontId="10" fillId="0" borderId="0" xfId="2" applyFont="1" applyFill="1" applyAlignment="1" applyProtection="1">
      <alignment horizontal="center" vertical="center" wrapText="1"/>
    </xf>
    <xf numFmtId="0" fontId="17" fillId="0" borderId="5" xfId="2" applyFont="1" applyFill="1" applyBorder="1" applyAlignment="1" applyProtection="1">
      <alignment horizontal="left" vertical="center" wrapText="1"/>
    </xf>
    <xf numFmtId="178" fontId="8" fillId="0" borderId="6" xfId="2" applyNumberFormat="1" applyFont="1" applyFill="1" applyBorder="1" applyAlignment="1" applyProtection="1">
      <alignment horizontal="center" vertical="center" wrapText="1"/>
    </xf>
    <xf numFmtId="178" fontId="8" fillId="0" borderId="9" xfId="2" applyNumberFormat="1" applyFont="1" applyFill="1" applyBorder="1" applyAlignment="1" applyProtection="1">
      <alignment horizontal="center" vertical="center" wrapText="1"/>
    </xf>
    <xf numFmtId="178" fontId="8" fillId="0" borderId="10" xfId="2" applyNumberFormat="1" applyFont="1" applyFill="1" applyBorder="1" applyAlignment="1" applyProtection="1">
      <alignment horizontal="center" vertical="center" wrapText="1"/>
    </xf>
    <xf numFmtId="0" fontId="7" fillId="0" borderId="1" xfId="2" applyFont="1" applyBorder="1" applyAlignment="1">
      <alignment horizontal="center" vertical="center"/>
    </xf>
    <xf numFmtId="0" fontId="11" fillId="0" borderId="1" xfId="2" applyFont="1" applyBorder="1" applyAlignment="1">
      <alignment horizontal="center" vertical="center"/>
    </xf>
    <xf numFmtId="0" fontId="8" fillId="0" borderId="1" xfId="2" applyFont="1" applyBorder="1" applyAlignment="1">
      <alignment horizontal="center" vertical="center"/>
    </xf>
    <xf numFmtId="177" fontId="8" fillId="0" borderId="1" xfId="2" applyNumberFormat="1" applyFont="1" applyFill="1" applyBorder="1" applyAlignment="1">
      <alignment horizontal="center" vertical="center"/>
    </xf>
    <xf numFmtId="0" fontId="8" fillId="0" borderId="1"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3" xfId="2" applyFont="1" applyFill="1" applyBorder="1" applyAlignment="1">
      <alignment horizontal="center" vertical="center"/>
    </xf>
    <xf numFmtId="0" fontId="8" fillId="0" borderId="4" xfId="2" applyFont="1" applyFill="1" applyBorder="1" applyAlignment="1">
      <alignment horizontal="center" vertical="center"/>
    </xf>
    <xf numFmtId="0" fontId="10" fillId="0" borderId="0" xfId="2" applyFont="1" applyFill="1" applyBorder="1" applyAlignment="1">
      <alignment horizontal="center" vertical="center"/>
    </xf>
    <xf numFmtId="0" fontId="5" fillId="0" borderId="0" xfId="3" applyFont="1" applyAlignment="1">
      <alignment horizontal="center" vertical="center" wrapText="1"/>
    </xf>
  </cellXfs>
  <cellStyles count="6">
    <cellStyle name="百分比" xfId="1" builtinId="5"/>
    <cellStyle name="常规" xfId="0" builtinId="0"/>
    <cellStyle name="常规 2" xfId="2"/>
    <cellStyle name="常规 3" xfId="3"/>
    <cellStyle name="千位分隔 2" xfId="4"/>
    <cellStyle name="千位分隔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B3" sqref="B3"/>
    </sheetView>
  </sheetViews>
  <sheetFormatPr defaultColWidth="9" defaultRowHeight="13.5"/>
  <cols>
    <col min="1" max="1" width="27.125" customWidth="1"/>
    <col min="2" max="2" width="35.75" customWidth="1"/>
  </cols>
  <sheetData>
    <row r="1" spans="1:2" ht="25.5">
      <c r="A1" s="129" t="s">
        <v>0</v>
      </c>
      <c r="B1" s="129"/>
    </row>
    <row r="2" spans="1:2" ht="20.25">
      <c r="A2" s="130" t="s">
        <v>1</v>
      </c>
      <c r="B2" s="130"/>
    </row>
    <row r="3" spans="1:2" ht="21">
      <c r="A3" s="120" t="s">
        <v>2</v>
      </c>
      <c r="B3" s="128" t="s">
        <v>246</v>
      </c>
    </row>
    <row r="4" spans="1:2" ht="20.25">
      <c r="A4" s="120" t="s">
        <v>3</v>
      </c>
      <c r="B4" s="121" t="s">
        <v>4</v>
      </c>
    </row>
    <row r="5" spans="1:2" ht="20.25">
      <c r="A5" s="120" t="s">
        <v>5</v>
      </c>
      <c r="B5" s="121" t="s">
        <v>6</v>
      </c>
    </row>
    <row r="6" spans="1:2" ht="21">
      <c r="A6" s="120" t="s">
        <v>7</v>
      </c>
      <c r="B6" s="121" t="s">
        <v>6</v>
      </c>
    </row>
    <row r="7" spans="1:2" ht="20.25">
      <c r="A7" s="120" t="s">
        <v>8</v>
      </c>
      <c r="B7" s="121" t="s">
        <v>9</v>
      </c>
    </row>
    <row r="8" spans="1:2" ht="20.25">
      <c r="A8" s="120" t="s">
        <v>10</v>
      </c>
      <c r="B8" s="121">
        <v>426141</v>
      </c>
    </row>
    <row r="9" spans="1:2" ht="42" customHeight="1">
      <c r="A9" s="120" t="s">
        <v>11</v>
      </c>
      <c r="B9" s="121">
        <v>13036772357</v>
      </c>
    </row>
    <row r="10" spans="1:2" ht="45.75" customHeight="1">
      <c r="A10" s="120" t="s">
        <v>12</v>
      </c>
      <c r="B10" s="122" t="s">
        <v>13</v>
      </c>
    </row>
  </sheetData>
  <mergeCells count="2">
    <mergeCell ref="A1:B1"/>
    <mergeCell ref="A2:B2"/>
  </mergeCells>
  <phoneticPr fontId="32" type="noConversion"/>
  <pageMargins left="1.48" right="0.7" top="1.45" bottom="0.75" header="0.25" footer="0.3"/>
  <pageSetup paperSize="9" orientation="portrait"/>
</worksheet>
</file>

<file path=xl/worksheets/sheet10.xml><?xml version="1.0" encoding="utf-8"?>
<worksheet xmlns="http://schemas.openxmlformats.org/spreadsheetml/2006/main" xmlns:r="http://schemas.openxmlformats.org/officeDocument/2006/relationships">
  <dimension ref="A1:A13"/>
  <sheetViews>
    <sheetView workbookViewId="0">
      <selection activeCell="E9" sqref="E9"/>
    </sheetView>
  </sheetViews>
  <sheetFormatPr defaultColWidth="9" defaultRowHeight="13.5"/>
  <cols>
    <col min="1" max="1" width="83.625" customWidth="1"/>
  </cols>
  <sheetData>
    <row r="1" spans="1:1" ht="74.25" customHeight="1">
      <c r="A1" s="1" t="s">
        <v>232</v>
      </c>
    </row>
    <row r="2" spans="1:1" ht="59.25">
      <c r="A2" s="2" t="s">
        <v>233</v>
      </c>
    </row>
    <row r="3" spans="1:1" ht="19.5">
      <c r="A3" s="2" t="s">
        <v>234</v>
      </c>
    </row>
    <row r="4" spans="1:1" ht="39">
      <c r="A4" s="2" t="s">
        <v>235</v>
      </c>
    </row>
    <row r="5" spans="1:1" ht="19.5">
      <c r="A5" s="3"/>
    </row>
    <row r="9" spans="1:1" ht="19.5">
      <c r="A9" s="4"/>
    </row>
    <row r="10" spans="1:1" ht="19.5">
      <c r="A10" s="4"/>
    </row>
    <row r="11" spans="1:1" ht="36.75" customHeight="1">
      <c r="A11" s="4" t="s">
        <v>236</v>
      </c>
    </row>
    <row r="12" spans="1:1" ht="32.25" customHeight="1">
      <c r="A12" s="2" t="s">
        <v>237</v>
      </c>
    </row>
    <row r="13" spans="1:1" ht="55.5" customHeight="1">
      <c r="A13" s="5" t="s">
        <v>238</v>
      </c>
    </row>
  </sheetData>
  <phoneticPr fontId="32" type="noConversion"/>
  <pageMargins left="0.70866141732283505" right="0.70866141732283505" top="1.5354330708661399"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E34"/>
  <sheetViews>
    <sheetView workbookViewId="0">
      <pane xSplit="1" ySplit="4" topLeftCell="B14" activePane="bottomRight" state="frozen"/>
      <selection pane="topRight"/>
      <selection pane="bottomLeft"/>
      <selection pane="bottomRight" activeCell="F26" sqref="F26"/>
    </sheetView>
  </sheetViews>
  <sheetFormatPr defaultColWidth="9" defaultRowHeight="13.5"/>
  <cols>
    <col min="1" max="1" width="26.5" customWidth="1"/>
    <col min="2" max="2" width="17" customWidth="1"/>
    <col min="3" max="3" width="16.75" customWidth="1"/>
    <col min="4" max="4" width="17" customWidth="1"/>
    <col min="5" max="5" width="11.125" customWidth="1"/>
  </cols>
  <sheetData>
    <row r="1" spans="1:5" ht="20.25">
      <c r="A1" s="93" t="s">
        <v>14</v>
      </c>
      <c r="B1" s="77"/>
      <c r="C1" s="77"/>
    </row>
    <row r="2" spans="1:5" ht="25.5">
      <c r="A2" s="131" t="s">
        <v>247</v>
      </c>
      <c r="B2" s="131"/>
      <c r="C2" s="131"/>
      <c r="D2" s="131"/>
      <c r="E2" s="131"/>
    </row>
    <row r="3" spans="1:5" ht="15.75">
      <c r="A3" s="132" t="s">
        <v>15</v>
      </c>
      <c r="B3" s="133"/>
      <c r="C3" s="133"/>
    </row>
    <row r="4" spans="1:5" ht="19.5" customHeight="1">
      <c r="A4" s="94" t="s">
        <v>16</v>
      </c>
      <c r="B4" s="94" t="s">
        <v>17</v>
      </c>
      <c r="C4" s="95" t="s">
        <v>18</v>
      </c>
      <c r="D4" s="95" t="s">
        <v>19</v>
      </c>
      <c r="E4" s="95" t="s">
        <v>20</v>
      </c>
    </row>
    <row r="5" spans="1:5" ht="19.5" customHeight="1">
      <c r="A5" s="96" t="s">
        <v>21</v>
      </c>
      <c r="B5" s="96"/>
      <c r="C5" s="97"/>
      <c r="D5" s="97"/>
      <c r="E5" s="134" t="s">
        <v>22</v>
      </c>
    </row>
    <row r="6" spans="1:5" ht="19.5" customHeight="1">
      <c r="A6" s="98" t="s">
        <v>23</v>
      </c>
      <c r="B6" s="99">
        <v>13</v>
      </c>
      <c r="C6" s="100">
        <v>12</v>
      </c>
      <c r="D6" s="100">
        <v>11</v>
      </c>
      <c r="E6" s="135"/>
    </row>
    <row r="7" spans="1:5" ht="19.5" customHeight="1">
      <c r="A7" s="98" t="s">
        <v>24</v>
      </c>
      <c r="B7" s="99"/>
      <c r="C7" s="100"/>
      <c r="D7" s="100"/>
      <c r="E7" s="135"/>
    </row>
    <row r="8" spans="1:5" ht="19.5" customHeight="1">
      <c r="A8" s="101" t="s">
        <v>25</v>
      </c>
      <c r="B8" s="102"/>
      <c r="C8" s="100"/>
      <c r="D8" s="100"/>
      <c r="E8" s="135"/>
    </row>
    <row r="9" spans="1:5" ht="19.5" customHeight="1">
      <c r="A9" s="96" t="s">
        <v>26</v>
      </c>
      <c r="B9" s="94"/>
      <c r="C9" s="103"/>
      <c r="D9" s="103"/>
      <c r="E9" s="135"/>
    </row>
    <row r="10" spans="1:5" ht="19.5" customHeight="1">
      <c r="A10" s="98" t="s">
        <v>23</v>
      </c>
      <c r="B10" s="99">
        <v>877</v>
      </c>
      <c r="C10" s="103">
        <v>851</v>
      </c>
      <c r="D10" s="103">
        <v>818</v>
      </c>
      <c r="E10" s="135"/>
    </row>
    <row r="11" spans="1:5" ht="19.5" customHeight="1">
      <c r="A11" s="98" t="s">
        <v>24</v>
      </c>
      <c r="B11" s="99"/>
      <c r="C11" s="103"/>
      <c r="D11" s="103"/>
      <c r="E11" s="135"/>
    </row>
    <row r="12" spans="1:5" ht="19.5" customHeight="1">
      <c r="A12" s="101" t="s">
        <v>27</v>
      </c>
      <c r="B12" s="102"/>
      <c r="C12" s="103"/>
      <c r="D12" s="103"/>
      <c r="E12" s="135"/>
    </row>
    <row r="13" spans="1:5" ht="19.5" customHeight="1">
      <c r="A13" s="104" t="s">
        <v>28</v>
      </c>
      <c r="B13" s="95">
        <v>439</v>
      </c>
      <c r="C13" s="103">
        <v>426</v>
      </c>
      <c r="D13" s="103">
        <v>409</v>
      </c>
      <c r="E13" s="136"/>
    </row>
    <row r="14" spans="1:5" ht="19.5" customHeight="1">
      <c r="A14" s="105" t="s">
        <v>29</v>
      </c>
      <c r="B14" s="17"/>
      <c r="C14" s="100"/>
      <c r="D14" s="100"/>
      <c r="E14" s="137" t="s">
        <v>30</v>
      </c>
    </row>
    <row r="15" spans="1:5" ht="19.5" customHeight="1">
      <c r="A15" s="106" t="s">
        <v>31</v>
      </c>
      <c r="B15" s="107">
        <v>53</v>
      </c>
      <c r="C15" s="100">
        <v>52</v>
      </c>
      <c r="D15" s="100">
        <v>50</v>
      </c>
      <c r="E15" s="137"/>
    </row>
    <row r="16" spans="1:5" ht="19.5" customHeight="1">
      <c r="A16" s="108" t="s">
        <v>32</v>
      </c>
      <c r="B16" s="107">
        <v>26</v>
      </c>
      <c r="C16" s="100">
        <v>26</v>
      </c>
      <c r="D16" s="100">
        <v>24</v>
      </c>
      <c r="E16" s="137"/>
    </row>
    <row r="17" spans="1:5" ht="19.5" customHeight="1">
      <c r="A17" s="109" t="s">
        <v>33</v>
      </c>
      <c r="B17" s="110"/>
      <c r="C17" s="100"/>
      <c r="D17" s="100"/>
      <c r="E17" s="137"/>
    </row>
    <row r="18" spans="1:5" ht="19.5" customHeight="1">
      <c r="A18" s="109" t="s">
        <v>34</v>
      </c>
      <c r="B18" s="110"/>
      <c r="C18" s="100"/>
      <c r="D18" s="100"/>
      <c r="E18" s="137"/>
    </row>
    <row r="19" spans="1:5" ht="19.5" customHeight="1">
      <c r="A19" s="109" t="s">
        <v>35</v>
      </c>
      <c r="B19" s="110"/>
      <c r="C19" s="100"/>
      <c r="D19" s="100"/>
      <c r="E19" s="137"/>
    </row>
    <row r="20" spans="1:5" ht="19.5" customHeight="1">
      <c r="A20" s="111" t="s">
        <v>36</v>
      </c>
      <c r="B20" s="112"/>
      <c r="C20" s="100"/>
      <c r="D20" s="100"/>
      <c r="E20" s="137"/>
    </row>
    <row r="21" spans="1:5" ht="19.5" customHeight="1">
      <c r="A21" s="108" t="s">
        <v>37</v>
      </c>
      <c r="B21" s="107">
        <v>4</v>
      </c>
      <c r="C21" s="100">
        <v>4</v>
      </c>
      <c r="D21" s="100">
        <v>4</v>
      </c>
      <c r="E21" s="137"/>
    </row>
    <row r="22" spans="1:5" ht="19.5" customHeight="1">
      <c r="A22" s="108" t="s">
        <v>38</v>
      </c>
      <c r="B22" s="107">
        <v>4</v>
      </c>
      <c r="C22" s="100">
        <v>4</v>
      </c>
      <c r="D22" s="100">
        <v>4</v>
      </c>
      <c r="E22" s="137"/>
    </row>
    <row r="23" spans="1:5" ht="19.5" customHeight="1">
      <c r="A23" s="108" t="s">
        <v>39</v>
      </c>
      <c r="B23" s="107">
        <v>19</v>
      </c>
      <c r="C23" s="113">
        <v>18</v>
      </c>
      <c r="D23" s="113">
        <v>18</v>
      </c>
      <c r="E23" s="137"/>
    </row>
    <row r="24" spans="1:5" ht="19.5" customHeight="1">
      <c r="A24" s="24" t="s">
        <v>40</v>
      </c>
      <c r="B24" s="24"/>
      <c r="C24" s="24"/>
      <c r="D24" s="24"/>
      <c r="E24" s="137"/>
    </row>
    <row r="25" spans="1:5" ht="19.5" customHeight="1">
      <c r="A25" s="24" t="s">
        <v>41</v>
      </c>
      <c r="B25" s="24"/>
      <c r="C25" s="24"/>
      <c r="D25" s="24"/>
      <c r="E25" s="137"/>
    </row>
    <row r="26" spans="1:5" ht="19.5" customHeight="1">
      <c r="A26" s="24" t="s">
        <v>42</v>
      </c>
      <c r="B26" s="24"/>
      <c r="C26" s="24"/>
      <c r="D26" s="24"/>
      <c r="E26" s="137"/>
    </row>
    <row r="27" spans="1:5" ht="19.5" customHeight="1">
      <c r="A27" s="24" t="s">
        <v>43</v>
      </c>
      <c r="B27" s="24"/>
      <c r="C27" s="24"/>
      <c r="D27" s="24"/>
      <c r="E27" s="137"/>
    </row>
    <row r="28" spans="1:5" ht="19.5" customHeight="1">
      <c r="A28" s="24" t="s">
        <v>44</v>
      </c>
      <c r="B28" s="24"/>
      <c r="C28" s="24"/>
      <c r="D28" s="24"/>
      <c r="E28" s="137"/>
    </row>
    <row r="29" spans="1:5" ht="19.5" customHeight="1">
      <c r="A29" s="8" t="s">
        <v>45</v>
      </c>
      <c r="B29" s="114">
        <f>B30+B32+B34+B31+B33</f>
        <v>4854684.8899999997</v>
      </c>
      <c r="C29" s="114">
        <f>C30+C32+C34+C31+C33</f>
        <v>5250588.8899999997</v>
      </c>
      <c r="D29" s="114">
        <f>D30+D32+D34+D31+D33</f>
        <v>5253487.8899999997</v>
      </c>
      <c r="E29" s="24"/>
    </row>
    <row r="30" spans="1:5" ht="19.5" customHeight="1">
      <c r="A30" s="106" t="s">
        <v>46</v>
      </c>
      <c r="B30" s="115">
        <v>2712199.69</v>
      </c>
      <c r="C30" s="116">
        <v>2712199.69</v>
      </c>
      <c r="D30" s="116">
        <v>2712199.69</v>
      </c>
      <c r="E30" s="24"/>
    </row>
    <row r="31" spans="1:5" ht="19.5" customHeight="1">
      <c r="A31" s="106" t="s">
        <v>47</v>
      </c>
      <c r="B31" s="115">
        <v>50690</v>
      </c>
      <c r="C31" s="116">
        <v>85035</v>
      </c>
      <c r="D31" s="116">
        <v>85035</v>
      </c>
      <c r="E31" s="24"/>
    </row>
    <row r="32" spans="1:5" ht="19.5" customHeight="1">
      <c r="A32" s="106" t="s">
        <v>48</v>
      </c>
      <c r="B32" s="115">
        <v>1201460.7</v>
      </c>
      <c r="C32" s="116">
        <v>1393510.7</v>
      </c>
      <c r="D32" s="116">
        <v>1393510.7</v>
      </c>
      <c r="E32" s="24"/>
    </row>
    <row r="33" spans="1:5" ht="19.5" customHeight="1">
      <c r="A33" s="106" t="s">
        <v>49</v>
      </c>
      <c r="B33" s="115">
        <v>890334.5</v>
      </c>
      <c r="C33" s="116">
        <v>1059843.5</v>
      </c>
      <c r="D33" s="116">
        <v>1062742.5</v>
      </c>
      <c r="E33" s="24"/>
    </row>
    <row r="34" spans="1:5" ht="19.5" customHeight="1">
      <c r="A34" s="117" t="s">
        <v>50</v>
      </c>
      <c r="B34" s="118"/>
      <c r="C34" s="119"/>
      <c r="D34" s="119"/>
      <c r="E34" s="24"/>
    </row>
  </sheetData>
  <mergeCells count="4">
    <mergeCell ref="A2:E2"/>
    <mergeCell ref="A3:C3"/>
    <mergeCell ref="E5:E13"/>
    <mergeCell ref="E14:E28"/>
  </mergeCells>
  <phoneticPr fontId="3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28"/>
  <sheetViews>
    <sheetView workbookViewId="0">
      <pane xSplit="1" ySplit="4" topLeftCell="B5" activePane="bottomRight" state="frozen"/>
      <selection pane="topRight"/>
      <selection pane="bottomLeft"/>
      <selection pane="bottomRight" activeCell="G10" sqref="G10"/>
    </sheetView>
  </sheetViews>
  <sheetFormatPr defaultColWidth="9" defaultRowHeight="13.5"/>
  <cols>
    <col min="1" max="1" width="25.875" customWidth="1"/>
    <col min="2" max="4" width="18.875" customWidth="1"/>
    <col min="7" max="7" width="11.5"/>
  </cols>
  <sheetData>
    <row r="1" spans="1:4" ht="21">
      <c r="A1" s="76" t="s">
        <v>51</v>
      </c>
      <c r="B1" s="77"/>
    </row>
    <row r="2" spans="1:4" ht="25.5">
      <c r="A2" s="138" t="s">
        <v>248</v>
      </c>
      <c r="B2" s="138"/>
      <c r="C2" s="138"/>
      <c r="D2" s="138"/>
    </row>
    <row r="3" spans="1:4">
      <c r="A3" s="78" t="s">
        <v>52</v>
      </c>
      <c r="B3" s="79"/>
    </row>
    <row r="4" spans="1:4" ht="36" customHeight="1">
      <c r="A4" s="80" t="s">
        <v>53</v>
      </c>
      <c r="B4" s="80" t="s">
        <v>54</v>
      </c>
      <c r="C4" s="80" t="s">
        <v>55</v>
      </c>
      <c r="D4" s="80" t="s">
        <v>56</v>
      </c>
    </row>
    <row r="5" spans="1:4" ht="22.5" customHeight="1">
      <c r="A5" s="81" t="s">
        <v>57</v>
      </c>
      <c r="B5" s="82">
        <v>266780</v>
      </c>
      <c r="C5" s="82">
        <v>253400</v>
      </c>
      <c r="D5" s="82">
        <v>274900</v>
      </c>
    </row>
    <row r="6" spans="1:4" ht="22.5" customHeight="1">
      <c r="A6" s="83" t="s">
        <v>58</v>
      </c>
      <c r="B6" s="82">
        <v>266780</v>
      </c>
      <c r="C6" s="82">
        <v>253400</v>
      </c>
      <c r="D6" s="82">
        <v>274900</v>
      </c>
    </row>
    <row r="7" spans="1:4" ht="22.5" customHeight="1">
      <c r="A7" s="83" t="s">
        <v>59</v>
      </c>
      <c r="B7" s="82"/>
      <c r="C7" s="82"/>
      <c r="D7" s="82"/>
    </row>
    <row r="8" spans="1:4" ht="22.5" customHeight="1">
      <c r="A8" s="83" t="s">
        <v>60</v>
      </c>
      <c r="B8" s="82"/>
      <c r="C8" s="82"/>
      <c r="D8" s="82"/>
    </row>
    <row r="9" spans="1:4" ht="22.5" customHeight="1">
      <c r="A9" s="83" t="s">
        <v>61</v>
      </c>
      <c r="B9" s="82"/>
      <c r="C9" s="82"/>
      <c r="D9" s="82"/>
    </row>
    <row r="10" spans="1:4" ht="22.5" customHeight="1">
      <c r="A10" s="81" t="s">
        <v>62</v>
      </c>
      <c r="B10" s="82"/>
      <c r="C10" s="82"/>
      <c r="D10" s="82"/>
    </row>
    <row r="11" spans="1:4" ht="22.5" customHeight="1">
      <c r="A11" s="81" t="s">
        <v>63</v>
      </c>
      <c r="B11" s="82">
        <v>4565721.83</v>
      </c>
      <c r="C11" s="82">
        <f>C12</f>
        <v>5253800</v>
      </c>
      <c r="D11" s="82">
        <f>D12</f>
        <v>4874400</v>
      </c>
    </row>
    <row r="12" spans="1:4" ht="22.5" customHeight="1">
      <c r="A12" s="83" t="s">
        <v>64</v>
      </c>
      <c r="B12" s="82">
        <v>4565721.83</v>
      </c>
      <c r="C12" s="82">
        <v>5253800</v>
      </c>
      <c r="D12" s="82">
        <v>4874400</v>
      </c>
    </row>
    <row r="13" spans="1:4" ht="22.5" customHeight="1">
      <c r="A13" s="83" t="s">
        <v>65</v>
      </c>
      <c r="B13" s="82">
        <v>2894100</v>
      </c>
      <c r="C13" s="82">
        <v>2808300</v>
      </c>
      <c r="D13" s="82">
        <v>2699400</v>
      </c>
    </row>
    <row r="14" spans="1:4" ht="22.5" customHeight="1">
      <c r="A14" s="83" t="s">
        <v>66</v>
      </c>
      <c r="B14" s="84"/>
      <c r="C14" s="84"/>
      <c r="D14" s="84"/>
    </row>
    <row r="15" spans="1:4" ht="22.5" customHeight="1">
      <c r="A15" s="83" t="s">
        <v>67</v>
      </c>
      <c r="B15" s="84"/>
      <c r="C15" s="84"/>
      <c r="D15" s="84"/>
    </row>
    <row r="16" spans="1:4" ht="22.5" customHeight="1">
      <c r="A16" s="83" t="s">
        <v>68</v>
      </c>
      <c r="B16" s="82"/>
      <c r="C16" s="82"/>
      <c r="D16" s="82"/>
    </row>
    <row r="17" spans="1:4" ht="22.5" customHeight="1">
      <c r="A17" s="83" t="s">
        <v>69</v>
      </c>
      <c r="B17" s="82"/>
      <c r="C17" s="82"/>
      <c r="D17" s="82"/>
    </row>
    <row r="18" spans="1:4" ht="22.5" customHeight="1">
      <c r="A18" s="85" t="s">
        <v>70</v>
      </c>
      <c r="B18" s="82">
        <v>789300</v>
      </c>
      <c r="C18" s="82">
        <v>765900</v>
      </c>
      <c r="D18" s="82">
        <v>736200</v>
      </c>
    </row>
    <row r="19" spans="1:4" ht="22.5" customHeight="1">
      <c r="A19" s="83" t="s">
        <v>71</v>
      </c>
      <c r="B19" s="82">
        <v>438500</v>
      </c>
      <c r="C19" s="82">
        <v>425500</v>
      </c>
      <c r="D19" s="82">
        <v>409000</v>
      </c>
    </row>
    <row r="20" spans="1:4" ht="22.5" customHeight="1">
      <c r="A20" s="86" t="s">
        <v>72</v>
      </c>
      <c r="B20" s="87">
        <v>443821.83</v>
      </c>
      <c r="C20" s="82">
        <v>1254100</v>
      </c>
      <c r="D20" s="87">
        <v>1029800</v>
      </c>
    </row>
    <row r="21" spans="1:4" ht="22.5" customHeight="1">
      <c r="A21" s="87" t="s">
        <v>73</v>
      </c>
      <c r="B21" s="87"/>
      <c r="C21" s="87"/>
      <c r="D21" s="87"/>
    </row>
    <row r="22" spans="1:4" ht="22.5" customHeight="1">
      <c r="A22" s="88" t="s">
        <v>74</v>
      </c>
      <c r="B22" s="89"/>
      <c r="C22" s="88"/>
      <c r="D22" s="88"/>
    </row>
    <row r="23" spans="1:4" ht="22.5" customHeight="1">
      <c r="A23" s="88" t="s">
        <v>75</v>
      </c>
      <c r="B23" s="90"/>
      <c r="C23" s="90"/>
      <c r="D23" s="90"/>
    </row>
    <row r="24" spans="1:4" ht="22.5" customHeight="1">
      <c r="A24" s="88" t="s">
        <v>76</v>
      </c>
      <c r="B24" s="90">
        <v>3380.24</v>
      </c>
      <c r="C24" s="87">
        <v>10163.25</v>
      </c>
      <c r="D24" s="90">
        <v>4835.91</v>
      </c>
    </row>
    <row r="25" spans="1:4" ht="22.5" customHeight="1">
      <c r="A25" s="91" t="s">
        <v>77</v>
      </c>
      <c r="B25" s="90"/>
      <c r="C25" s="90"/>
      <c r="D25" s="90"/>
    </row>
    <row r="26" spans="1:4" ht="22.5" customHeight="1">
      <c r="A26" s="91" t="s">
        <v>78</v>
      </c>
      <c r="B26" s="90"/>
      <c r="C26" s="90"/>
      <c r="D26" s="90"/>
    </row>
    <row r="28" spans="1:4">
      <c r="A28" t="s">
        <v>79</v>
      </c>
      <c r="B28" s="92"/>
      <c r="C28" s="92"/>
      <c r="D28" s="92"/>
    </row>
  </sheetData>
  <mergeCells count="1">
    <mergeCell ref="A2:D2"/>
  </mergeCells>
  <phoneticPr fontId="3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J55"/>
  <sheetViews>
    <sheetView zoomScaleNormal="100" workbookViewId="0">
      <pane xSplit="1" ySplit="4" topLeftCell="B29" activePane="bottomRight" state="frozen"/>
      <selection pane="topRight"/>
      <selection pane="bottomLeft"/>
      <selection pane="bottomRight" activeCell="D32" sqref="D32"/>
    </sheetView>
  </sheetViews>
  <sheetFormatPr defaultColWidth="9" defaultRowHeight="13.5"/>
  <cols>
    <col min="1" max="1" width="24.125" customWidth="1"/>
    <col min="2" max="2" width="13.5" customWidth="1"/>
    <col min="3" max="3" width="10.5" customWidth="1"/>
    <col min="4" max="5" width="13.5" customWidth="1"/>
    <col min="6" max="6" width="10.5" customWidth="1"/>
    <col min="7" max="8" width="13.5" customWidth="1"/>
    <col min="9" max="9" width="10.5" customWidth="1"/>
    <col min="10" max="10" width="13.5" customWidth="1"/>
    <col min="12" max="12" width="11.5" customWidth="1"/>
    <col min="13" max="14" width="10.375" customWidth="1"/>
  </cols>
  <sheetData>
    <row r="1" spans="1:10" ht="20.25">
      <c r="A1" s="65" t="s">
        <v>80</v>
      </c>
      <c r="B1" s="48"/>
      <c r="C1" s="48"/>
      <c r="D1" s="48"/>
    </row>
    <row r="2" spans="1:10" ht="25.5">
      <c r="A2" s="139" t="s">
        <v>249</v>
      </c>
      <c r="B2" s="139"/>
      <c r="C2" s="139"/>
      <c r="D2" s="139"/>
      <c r="E2" s="139"/>
      <c r="F2" s="139"/>
      <c r="G2" s="139"/>
      <c r="H2" s="139"/>
      <c r="I2" s="139"/>
      <c r="J2" s="139"/>
    </row>
    <row r="3" spans="1:10" ht="15.75">
      <c r="A3" s="66"/>
      <c r="B3" s="66"/>
      <c r="C3" s="66"/>
      <c r="D3" s="66"/>
      <c r="J3" t="s">
        <v>81</v>
      </c>
    </row>
    <row r="4" spans="1:10" ht="15.6" customHeight="1">
      <c r="A4" s="67" t="s">
        <v>82</v>
      </c>
      <c r="B4" s="67" t="s">
        <v>83</v>
      </c>
      <c r="C4" s="67" t="s">
        <v>84</v>
      </c>
      <c r="D4" s="67" t="s">
        <v>85</v>
      </c>
      <c r="E4" s="67" t="s">
        <v>86</v>
      </c>
      <c r="F4" s="67" t="s">
        <v>84</v>
      </c>
      <c r="G4" s="67" t="s">
        <v>87</v>
      </c>
      <c r="H4" s="67" t="s">
        <v>88</v>
      </c>
      <c r="I4" s="67" t="s">
        <v>84</v>
      </c>
      <c r="J4" s="67" t="s">
        <v>89</v>
      </c>
    </row>
    <row r="5" spans="1:10" ht="15.75">
      <c r="A5" s="68" t="s">
        <v>90</v>
      </c>
      <c r="B5" s="45">
        <f>SUM(B6:B11)</f>
        <v>1968169.36</v>
      </c>
      <c r="C5" s="45">
        <f>D5-B5</f>
        <v>62833.60999999987</v>
      </c>
      <c r="D5" s="45">
        <v>2031002.97</v>
      </c>
      <c r="E5" s="45">
        <f t="shared" ref="E5:H5" si="0">SUM(E6:E11)</f>
        <v>2504066.6800000002</v>
      </c>
      <c r="F5" s="45">
        <f t="shared" ref="F5:F54" si="1">G5-E5</f>
        <v>-451664.45000000019</v>
      </c>
      <c r="G5" s="45">
        <v>2052402.23</v>
      </c>
      <c r="H5" s="45">
        <f t="shared" si="0"/>
        <v>2485618.7599999998</v>
      </c>
      <c r="I5" s="45">
        <f t="shared" ref="I5:I55" si="2">J5-H5</f>
        <v>248090.71000000043</v>
      </c>
      <c r="J5" s="45">
        <v>2733709.47</v>
      </c>
    </row>
    <row r="6" spans="1:10" ht="15.75">
      <c r="A6" s="69" t="s">
        <v>91</v>
      </c>
      <c r="B6" s="45">
        <v>1617195.86</v>
      </c>
      <c r="C6" s="45"/>
      <c r="D6" s="45"/>
      <c r="E6" s="45">
        <v>1762598.84</v>
      </c>
      <c r="F6" s="45"/>
      <c r="G6" s="45"/>
      <c r="H6" s="70">
        <v>1999902.24</v>
      </c>
      <c r="I6" s="45"/>
      <c r="J6" s="45"/>
    </row>
    <row r="7" spans="1:10" ht="15.75">
      <c r="A7" s="69" t="s">
        <v>92</v>
      </c>
      <c r="B7" s="45"/>
      <c r="C7" s="45"/>
      <c r="D7" s="45"/>
      <c r="E7" s="45"/>
      <c r="F7" s="45"/>
      <c r="G7" s="45"/>
      <c r="H7" s="45"/>
      <c r="I7" s="45"/>
      <c r="J7" s="45"/>
    </row>
    <row r="8" spans="1:10" ht="15.75">
      <c r="A8" s="69" t="s">
        <v>93</v>
      </c>
      <c r="B8" s="45">
        <v>90800</v>
      </c>
      <c r="C8" s="45"/>
      <c r="D8" s="45"/>
      <c r="E8" s="45"/>
      <c r="F8" s="45"/>
      <c r="G8" s="45"/>
      <c r="H8" s="45"/>
      <c r="I8" s="45"/>
      <c r="J8" s="45"/>
    </row>
    <row r="9" spans="1:10" ht="15.75">
      <c r="A9" s="69" t="s">
        <v>94</v>
      </c>
      <c r="B9" s="45">
        <v>260173.5</v>
      </c>
      <c r="C9" s="45"/>
      <c r="D9" s="45"/>
      <c r="E9" s="45">
        <v>122356.5</v>
      </c>
      <c r="F9" s="45"/>
      <c r="G9" s="45"/>
      <c r="H9" s="45">
        <v>183816.52</v>
      </c>
      <c r="I9" s="45"/>
      <c r="J9" s="45"/>
    </row>
    <row r="10" spans="1:10" ht="15.75">
      <c r="A10" s="69" t="s">
        <v>95</v>
      </c>
      <c r="B10" s="45"/>
      <c r="C10" s="45"/>
      <c r="D10" s="45"/>
      <c r="E10" s="45"/>
      <c r="F10" s="45"/>
      <c r="G10" s="45"/>
      <c r="H10" s="45"/>
      <c r="I10" s="45"/>
      <c r="J10" s="45"/>
    </row>
    <row r="11" spans="1:10" ht="15.75">
      <c r="A11" s="69" t="s">
        <v>96</v>
      </c>
      <c r="B11" s="45"/>
      <c r="C11" s="45"/>
      <c r="D11" s="45"/>
      <c r="E11" s="45">
        <v>619111.34</v>
      </c>
      <c r="F11" s="45"/>
      <c r="G11" s="45"/>
      <c r="H11" s="45">
        <v>301900</v>
      </c>
      <c r="I11" s="45"/>
      <c r="J11" s="45"/>
    </row>
    <row r="12" spans="1:10" ht="15.75">
      <c r="A12" s="68" t="s">
        <v>97</v>
      </c>
      <c r="B12" s="45">
        <f>SUM(B13:B36)</f>
        <v>1776695.8800000001</v>
      </c>
      <c r="C12" s="45">
        <f>D12-B12</f>
        <v>-1209068.8800000001</v>
      </c>
      <c r="D12" s="45">
        <f>SUM(D13:D36)</f>
        <v>567627</v>
      </c>
      <c r="E12" s="45">
        <f>SUM(E13:E36)</f>
        <v>2766454.7299999995</v>
      </c>
      <c r="F12" s="45">
        <f t="shared" si="1"/>
        <v>-2092630.5999999996</v>
      </c>
      <c r="G12" s="45">
        <f t="shared" ref="G12:J12" si="3">SUM(G13:G36)</f>
        <v>673824.13</v>
      </c>
      <c r="H12" s="45">
        <f t="shared" si="3"/>
        <v>2678413.9500000002</v>
      </c>
      <c r="I12" s="45">
        <f t="shared" si="2"/>
        <v>-1926986.4400000002</v>
      </c>
      <c r="J12" s="45">
        <f t="shared" si="3"/>
        <v>751427.51</v>
      </c>
    </row>
    <row r="13" spans="1:10" ht="15.75">
      <c r="A13" s="71" t="s">
        <v>98</v>
      </c>
      <c r="B13" s="45">
        <v>37893</v>
      </c>
      <c r="C13" s="45">
        <v>11000</v>
      </c>
      <c r="D13" s="45">
        <v>48893</v>
      </c>
      <c r="E13" s="45">
        <v>68441</v>
      </c>
      <c r="F13" s="45">
        <f t="shared" si="1"/>
        <v>-22000</v>
      </c>
      <c r="G13" s="45">
        <v>46441</v>
      </c>
      <c r="H13" s="45">
        <v>17936.7</v>
      </c>
      <c r="I13" s="45">
        <f t="shared" si="2"/>
        <v>0</v>
      </c>
      <c r="J13" s="45">
        <v>17936.7</v>
      </c>
    </row>
    <row r="14" spans="1:10" ht="15.75">
      <c r="A14" s="72" t="s">
        <v>243</v>
      </c>
      <c r="B14" s="45">
        <v>105945.42</v>
      </c>
      <c r="C14" s="45">
        <f t="shared" ref="C14:C54" si="4">D14-B14</f>
        <v>56298.939999999988</v>
      </c>
      <c r="D14" s="45">
        <v>162244.35999999999</v>
      </c>
      <c r="E14" s="45">
        <v>157608.43</v>
      </c>
      <c r="F14" s="45">
        <f t="shared" si="1"/>
        <v>0</v>
      </c>
      <c r="G14" s="45">
        <v>157608.43</v>
      </c>
      <c r="H14" s="45">
        <v>171593.09</v>
      </c>
      <c r="I14" s="45">
        <f t="shared" si="2"/>
        <v>0</v>
      </c>
      <c r="J14" s="45">
        <v>171593.09</v>
      </c>
    </row>
    <row r="15" spans="1:10" ht="15.75">
      <c r="A15" s="72" t="s">
        <v>99</v>
      </c>
      <c r="B15" s="45">
        <v>1119003</v>
      </c>
      <c r="C15" s="45">
        <f t="shared" si="4"/>
        <v>-1119003</v>
      </c>
      <c r="D15" s="45">
        <v>0</v>
      </c>
      <c r="E15" s="45">
        <v>1367604</v>
      </c>
      <c r="F15" s="45">
        <f t="shared" si="1"/>
        <v>-1367604</v>
      </c>
      <c r="G15" s="45">
        <v>0</v>
      </c>
      <c r="H15" s="45">
        <v>1489143.9</v>
      </c>
      <c r="I15" s="45">
        <f t="shared" si="2"/>
        <v>-1489143.9</v>
      </c>
      <c r="J15" s="45">
        <v>0</v>
      </c>
    </row>
    <row r="16" spans="1:10" ht="15.75">
      <c r="A16" s="71" t="s">
        <v>100</v>
      </c>
      <c r="B16" s="45"/>
      <c r="C16" s="45">
        <f t="shared" si="4"/>
        <v>0</v>
      </c>
      <c r="D16" s="45"/>
      <c r="E16" s="45"/>
      <c r="F16" s="45">
        <f t="shared" si="1"/>
        <v>0</v>
      </c>
      <c r="G16" s="45"/>
      <c r="H16" s="45"/>
      <c r="I16" s="45">
        <f t="shared" si="2"/>
        <v>0</v>
      </c>
      <c r="J16" s="45"/>
    </row>
    <row r="17" spans="1:10" ht="15.75">
      <c r="A17" s="72" t="s">
        <v>101</v>
      </c>
      <c r="B17" s="45">
        <v>76651</v>
      </c>
      <c r="C17" s="45">
        <f t="shared" si="4"/>
        <v>0</v>
      </c>
      <c r="D17" s="45">
        <v>76651</v>
      </c>
      <c r="E17" s="45">
        <v>78807</v>
      </c>
      <c r="F17" s="45">
        <f t="shared" si="1"/>
        <v>0</v>
      </c>
      <c r="G17" s="45">
        <v>78807</v>
      </c>
      <c r="H17" s="45">
        <v>167467.70000000001</v>
      </c>
      <c r="I17" s="45">
        <f t="shared" si="2"/>
        <v>0</v>
      </c>
      <c r="J17" s="45">
        <v>167467.70000000001</v>
      </c>
    </row>
    <row r="18" spans="1:10" ht="15.75">
      <c r="A18" s="72" t="s">
        <v>102</v>
      </c>
      <c r="B18" s="45"/>
      <c r="C18" s="45">
        <f t="shared" si="4"/>
        <v>0</v>
      </c>
      <c r="D18" s="45"/>
      <c r="E18" s="45"/>
      <c r="F18" s="45">
        <f t="shared" si="1"/>
        <v>0</v>
      </c>
      <c r="G18" s="45"/>
      <c r="H18" s="45"/>
      <c r="I18" s="45">
        <f t="shared" si="2"/>
        <v>0</v>
      </c>
      <c r="J18" s="45"/>
    </row>
    <row r="19" spans="1:10" ht="15.75">
      <c r="A19" s="72" t="s">
        <v>103</v>
      </c>
      <c r="B19" s="45">
        <f>87000+46000</f>
        <v>133000</v>
      </c>
      <c r="C19" s="45">
        <f t="shared" si="4"/>
        <v>-133000</v>
      </c>
      <c r="D19" s="45">
        <v>0</v>
      </c>
      <c r="E19" s="45">
        <v>195000</v>
      </c>
      <c r="F19" s="45">
        <f t="shared" si="1"/>
        <v>-195000</v>
      </c>
      <c r="G19" s="45">
        <v>0</v>
      </c>
      <c r="H19" s="45">
        <v>114030</v>
      </c>
      <c r="I19" s="45">
        <f t="shared" si="2"/>
        <v>-114030</v>
      </c>
      <c r="J19" s="45">
        <v>0</v>
      </c>
    </row>
    <row r="20" spans="1:10" ht="15.75">
      <c r="A20" s="72" t="s">
        <v>244</v>
      </c>
      <c r="B20" s="45">
        <v>37261</v>
      </c>
      <c r="C20" s="45">
        <f t="shared" si="4"/>
        <v>0</v>
      </c>
      <c r="D20" s="45">
        <v>37261</v>
      </c>
      <c r="E20" s="45">
        <v>30860</v>
      </c>
      <c r="F20" s="45">
        <f t="shared" si="1"/>
        <v>0</v>
      </c>
      <c r="G20" s="45">
        <v>30860</v>
      </c>
      <c r="H20" s="45">
        <v>44799</v>
      </c>
      <c r="I20" s="45">
        <f t="shared" si="2"/>
        <v>0</v>
      </c>
      <c r="J20" s="45">
        <v>44799</v>
      </c>
    </row>
    <row r="21" spans="1:10" ht="15.75">
      <c r="A21" s="71" t="s">
        <v>104</v>
      </c>
      <c r="B21" s="45">
        <v>8215</v>
      </c>
      <c r="C21" s="45">
        <f t="shared" si="4"/>
        <v>0</v>
      </c>
      <c r="D21" s="45">
        <v>8215</v>
      </c>
      <c r="E21" s="45"/>
      <c r="F21" s="45">
        <f t="shared" si="1"/>
        <v>3520</v>
      </c>
      <c r="G21" s="45">
        <v>3520</v>
      </c>
      <c r="H21" s="45"/>
      <c r="I21" s="45">
        <f t="shared" si="2"/>
        <v>13965</v>
      </c>
      <c r="J21" s="45">
        <v>13965</v>
      </c>
    </row>
    <row r="22" spans="1:10" ht="15.75">
      <c r="A22" s="72" t="s">
        <v>105</v>
      </c>
      <c r="B22" s="45"/>
      <c r="C22" s="45">
        <f t="shared" si="4"/>
        <v>4140</v>
      </c>
      <c r="D22" s="45">
        <v>4140</v>
      </c>
      <c r="E22" s="45">
        <v>60267</v>
      </c>
      <c r="F22" s="45">
        <f t="shared" si="1"/>
        <v>-55957</v>
      </c>
      <c r="G22" s="45">
        <v>4310</v>
      </c>
      <c r="H22" s="45">
        <v>25470</v>
      </c>
      <c r="I22" s="45">
        <f t="shared" si="2"/>
        <v>-19800</v>
      </c>
      <c r="J22" s="45">
        <v>5670</v>
      </c>
    </row>
    <row r="23" spans="1:10" ht="15.75">
      <c r="A23" s="71" t="s">
        <v>106</v>
      </c>
      <c r="B23" s="45"/>
      <c r="C23" s="45">
        <f t="shared" si="4"/>
        <v>50103</v>
      </c>
      <c r="D23" s="45">
        <v>50103</v>
      </c>
      <c r="E23" s="45">
        <v>173444.9</v>
      </c>
      <c r="F23" s="45">
        <f t="shared" si="1"/>
        <v>-144095</v>
      </c>
      <c r="G23" s="45">
        <v>29349.9</v>
      </c>
      <c r="H23" s="45"/>
      <c r="I23" s="45">
        <f t="shared" si="2"/>
        <v>39355</v>
      </c>
      <c r="J23" s="45">
        <v>39355</v>
      </c>
    </row>
    <row r="24" spans="1:10" ht="15.75">
      <c r="A24" s="71" t="s">
        <v>107</v>
      </c>
      <c r="B24" s="45">
        <v>148270.64000000001</v>
      </c>
      <c r="C24" s="45">
        <f t="shared" si="4"/>
        <v>-19000.000000000015</v>
      </c>
      <c r="D24" s="45">
        <v>129270.64</v>
      </c>
      <c r="E24" s="45">
        <v>256693.36</v>
      </c>
      <c r="F24" s="45">
        <f t="shared" si="1"/>
        <v>-132869.35999999999</v>
      </c>
      <c r="G24" s="45">
        <v>123824</v>
      </c>
      <c r="H24" s="45">
        <v>154089.16</v>
      </c>
      <c r="I24" s="45">
        <f t="shared" si="2"/>
        <v>-36537.339999999997</v>
      </c>
      <c r="J24" s="45">
        <v>117551.82</v>
      </c>
    </row>
    <row r="25" spans="1:10" ht="15.75">
      <c r="A25" s="71" t="s">
        <v>108</v>
      </c>
      <c r="B25" s="45"/>
      <c r="C25" s="45">
        <f t="shared" si="4"/>
        <v>0</v>
      </c>
      <c r="D25" s="45"/>
      <c r="E25" s="45"/>
      <c r="F25" s="45">
        <f t="shared" si="1"/>
        <v>0</v>
      </c>
      <c r="G25" s="45"/>
      <c r="H25" s="45"/>
      <c r="I25" s="45">
        <f t="shared" si="2"/>
        <v>0</v>
      </c>
      <c r="J25" s="45"/>
    </row>
    <row r="26" spans="1:10" ht="15.75">
      <c r="A26" s="71" t="s">
        <v>109</v>
      </c>
      <c r="B26" s="45">
        <v>2350</v>
      </c>
      <c r="C26" s="45">
        <f t="shared" si="4"/>
        <v>-2350</v>
      </c>
      <c r="D26" s="45">
        <v>0</v>
      </c>
      <c r="E26" s="45"/>
      <c r="F26" s="45">
        <f t="shared" si="1"/>
        <v>0</v>
      </c>
      <c r="G26" s="45"/>
      <c r="H26" s="45"/>
      <c r="I26" s="45">
        <f t="shared" si="2"/>
        <v>0</v>
      </c>
      <c r="J26" s="45"/>
    </row>
    <row r="27" spans="1:10" ht="15.75">
      <c r="A27" s="72" t="s">
        <v>110</v>
      </c>
      <c r="B27" s="45">
        <v>20525</v>
      </c>
      <c r="C27" s="45">
        <f t="shared" si="4"/>
        <v>0</v>
      </c>
      <c r="D27" s="45">
        <v>20525</v>
      </c>
      <c r="E27" s="45">
        <v>40175</v>
      </c>
      <c r="F27" s="45">
        <f t="shared" si="1"/>
        <v>-13906</v>
      </c>
      <c r="G27" s="45">
        <f>0.005*收入情况表!C11</f>
        <v>26269</v>
      </c>
      <c r="H27" s="45">
        <v>38579</v>
      </c>
      <c r="I27" s="45">
        <f t="shared" si="2"/>
        <v>-14207</v>
      </c>
      <c r="J27" s="45">
        <f>0.005*收入情况表!D11</f>
        <v>24372</v>
      </c>
    </row>
    <row r="28" spans="1:10" ht="15.75">
      <c r="A28" s="72" t="s">
        <v>111</v>
      </c>
      <c r="B28" s="45">
        <v>30324</v>
      </c>
      <c r="C28" s="45">
        <f t="shared" si="4"/>
        <v>0</v>
      </c>
      <c r="D28" s="45">
        <v>30324</v>
      </c>
      <c r="E28" s="45">
        <v>122104.8</v>
      </c>
      <c r="F28" s="45">
        <f t="shared" si="1"/>
        <v>0</v>
      </c>
      <c r="G28" s="45">
        <v>122104.8</v>
      </c>
      <c r="H28" s="45">
        <v>51126.2</v>
      </c>
      <c r="I28" s="45">
        <f t="shared" si="2"/>
        <v>-16300</v>
      </c>
      <c r="J28" s="45">
        <v>34826.199999999997</v>
      </c>
    </row>
    <row r="29" spans="1:10" ht="15.75">
      <c r="A29" s="71" t="s">
        <v>112</v>
      </c>
      <c r="B29" s="45"/>
      <c r="C29" s="45">
        <f t="shared" si="4"/>
        <v>0</v>
      </c>
      <c r="D29" s="45"/>
      <c r="E29" s="45"/>
      <c r="F29" s="45">
        <f t="shared" si="1"/>
        <v>0</v>
      </c>
      <c r="G29" s="45"/>
      <c r="H29" s="45"/>
      <c r="I29" s="45">
        <f t="shared" si="2"/>
        <v>0</v>
      </c>
      <c r="J29" s="45"/>
    </row>
    <row r="30" spans="1:10" ht="15.75">
      <c r="A30" s="72" t="s">
        <v>113</v>
      </c>
      <c r="B30" s="45"/>
      <c r="C30" s="45">
        <f t="shared" si="4"/>
        <v>0</v>
      </c>
      <c r="D30" s="45"/>
      <c r="E30" s="45"/>
      <c r="F30" s="45">
        <f t="shared" si="1"/>
        <v>0</v>
      </c>
      <c r="G30" s="45"/>
      <c r="H30" s="45"/>
      <c r="I30" s="45">
        <f t="shared" si="2"/>
        <v>0</v>
      </c>
      <c r="J30" s="45"/>
    </row>
    <row r="31" spans="1:10" ht="15.75">
      <c r="A31" s="71" t="s">
        <v>114</v>
      </c>
      <c r="B31" s="45"/>
      <c r="C31" s="45">
        <f t="shared" si="4"/>
        <v>0</v>
      </c>
      <c r="D31" s="45"/>
      <c r="E31" s="45"/>
      <c r="F31" s="45">
        <f t="shared" si="1"/>
        <v>0</v>
      </c>
      <c r="G31" s="45"/>
      <c r="H31" s="45"/>
      <c r="I31" s="45">
        <f t="shared" si="2"/>
        <v>0</v>
      </c>
      <c r="J31" s="45"/>
    </row>
    <row r="32" spans="1:10" ht="15.75">
      <c r="A32" s="71" t="s">
        <v>115</v>
      </c>
      <c r="B32" s="45"/>
      <c r="C32" s="45">
        <f t="shared" si="4"/>
        <v>0</v>
      </c>
      <c r="D32" s="45"/>
      <c r="E32" s="45"/>
      <c r="F32" s="45">
        <f t="shared" si="1"/>
        <v>0</v>
      </c>
      <c r="G32" s="45"/>
      <c r="H32" s="45">
        <v>59021</v>
      </c>
      <c r="I32" s="45">
        <f t="shared" si="2"/>
        <v>0</v>
      </c>
      <c r="J32" s="45">
        <v>59021</v>
      </c>
    </row>
    <row r="33" spans="1:10" ht="15.75">
      <c r="A33" s="72" t="s">
        <v>116</v>
      </c>
      <c r="B33" s="45"/>
      <c r="C33" s="45">
        <f t="shared" si="4"/>
        <v>0</v>
      </c>
      <c r="D33" s="45"/>
      <c r="E33" s="45">
        <v>40313</v>
      </c>
      <c r="F33" s="45">
        <f t="shared" si="1"/>
        <v>-40313</v>
      </c>
      <c r="G33" s="45">
        <v>0</v>
      </c>
      <c r="H33" s="45">
        <v>57536</v>
      </c>
      <c r="I33" s="45">
        <f t="shared" si="2"/>
        <v>-57536</v>
      </c>
      <c r="J33" s="45">
        <v>0</v>
      </c>
    </row>
    <row r="34" spans="1:10" ht="15.75">
      <c r="A34" s="71" t="s">
        <v>117</v>
      </c>
      <c r="B34" s="45"/>
      <c r="C34" s="45">
        <f t="shared" si="4"/>
        <v>0</v>
      </c>
      <c r="D34" s="45"/>
      <c r="E34" s="45"/>
      <c r="F34" s="45">
        <f t="shared" si="1"/>
        <v>0</v>
      </c>
      <c r="G34" s="45"/>
      <c r="H34" s="45"/>
      <c r="I34" s="45">
        <f t="shared" si="2"/>
        <v>0</v>
      </c>
      <c r="J34" s="45"/>
    </row>
    <row r="35" spans="1:10" ht="15.75">
      <c r="A35" s="71" t="s">
        <v>118</v>
      </c>
      <c r="B35" s="45"/>
      <c r="C35" s="45">
        <f t="shared" si="4"/>
        <v>0</v>
      </c>
      <c r="D35" s="45"/>
      <c r="E35" s="45"/>
      <c r="F35" s="45">
        <f t="shared" si="1"/>
        <v>0</v>
      </c>
      <c r="G35" s="45"/>
      <c r="H35" s="45"/>
      <c r="I35" s="45">
        <f t="shared" si="2"/>
        <v>0</v>
      </c>
      <c r="J35" s="45"/>
    </row>
    <row r="36" spans="1:10" ht="15.75">
      <c r="A36" s="71" t="s">
        <v>119</v>
      </c>
      <c r="B36" s="45">
        <f>19757.82+37500</f>
        <v>57257.82</v>
      </c>
      <c r="C36" s="45">
        <f t="shared" si="4"/>
        <v>-57257.82</v>
      </c>
      <c r="D36" s="45">
        <v>0</v>
      </c>
      <c r="E36" s="45">
        <f>172136.24+3000</f>
        <v>175136.24</v>
      </c>
      <c r="F36" s="45">
        <f t="shared" si="1"/>
        <v>-124406.23999999999</v>
      </c>
      <c r="G36" s="45">
        <f>5800+7770+18100+19060</f>
        <v>50730</v>
      </c>
      <c r="H36" s="45">
        <f>146894+140728.2</f>
        <v>287622.2</v>
      </c>
      <c r="I36" s="45">
        <f t="shared" si="2"/>
        <v>-232752.2</v>
      </c>
      <c r="J36" s="45">
        <v>54870</v>
      </c>
    </row>
    <row r="37" spans="1:10" ht="15.75">
      <c r="A37" s="73" t="s">
        <v>120</v>
      </c>
      <c r="B37" s="45"/>
      <c r="C37" s="45">
        <f t="shared" si="4"/>
        <v>0</v>
      </c>
      <c r="D37" s="45"/>
      <c r="E37" s="45"/>
      <c r="F37" s="45">
        <f t="shared" si="1"/>
        <v>0</v>
      </c>
      <c r="G37" s="45"/>
      <c r="H37" s="45"/>
      <c r="I37" s="45">
        <f t="shared" si="2"/>
        <v>0</v>
      </c>
      <c r="J37" s="45"/>
    </row>
    <row r="38" spans="1:10" ht="15.75">
      <c r="A38" s="71" t="s">
        <v>121</v>
      </c>
      <c r="B38" s="45"/>
      <c r="C38" s="45">
        <f t="shared" si="4"/>
        <v>0</v>
      </c>
      <c r="D38" s="45"/>
      <c r="E38" s="45"/>
      <c r="F38" s="45">
        <f t="shared" si="1"/>
        <v>0</v>
      </c>
      <c r="G38" s="45"/>
      <c r="H38" s="45"/>
      <c r="I38" s="45">
        <f t="shared" si="2"/>
        <v>0</v>
      </c>
      <c r="J38" s="45"/>
    </row>
    <row r="39" spans="1:10" ht="15.75">
      <c r="A39" s="71" t="s">
        <v>122</v>
      </c>
      <c r="B39" s="45"/>
      <c r="C39" s="45">
        <f t="shared" si="4"/>
        <v>0</v>
      </c>
      <c r="D39" s="45"/>
      <c r="E39" s="45"/>
      <c r="F39" s="45">
        <f t="shared" si="1"/>
        <v>0</v>
      </c>
      <c r="G39" s="45"/>
      <c r="H39" s="45"/>
      <c r="I39" s="45">
        <f t="shared" si="2"/>
        <v>0</v>
      </c>
      <c r="J39" s="45"/>
    </row>
    <row r="40" spans="1:10" ht="15.75">
      <c r="A40" s="71" t="s">
        <v>123</v>
      </c>
      <c r="B40" s="45"/>
      <c r="C40" s="45">
        <f t="shared" si="4"/>
        <v>0</v>
      </c>
      <c r="D40" s="45"/>
      <c r="E40" s="45"/>
      <c r="F40" s="45">
        <f t="shared" si="1"/>
        <v>0</v>
      </c>
      <c r="G40" s="45"/>
      <c r="H40" s="45"/>
      <c r="I40" s="45">
        <f t="shared" si="2"/>
        <v>0</v>
      </c>
      <c r="J40" s="45"/>
    </row>
    <row r="41" spans="1:10" ht="15.75">
      <c r="A41" s="71" t="s">
        <v>124</v>
      </c>
      <c r="B41" s="45"/>
      <c r="C41" s="45">
        <f t="shared" si="4"/>
        <v>0</v>
      </c>
      <c r="D41" s="45"/>
      <c r="E41" s="45"/>
      <c r="F41" s="45">
        <f t="shared" si="1"/>
        <v>0</v>
      </c>
      <c r="G41" s="45"/>
      <c r="H41" s="45"/>
      <c r="I41" s="45">
        <f t="shared" si="2"/>
        <v>0</v>
      </c>
      <c r="J41" s="45"/>
    </row>
    <row r="42" spans="1:10" ht="15.75">
      <c r="A42" s="71" t="s">
        <v>125</v>
      </c>
      <c r="B42" s="45"/>
      <c r="C42" s="45">
        <f t="shared" si="4"/>
        <v>0</v>
      </c>
      <c r="D42" s="45"/>
      <c r="E42" s="45"/>
      <c r="F42" s="45">
        <f t="shared" si="1"/>
        <v>0</v>
      </c>
      <c r="G42" s="45"/>
      <c r="H42" s="45"/>
      <c r="I42" s="45">
        <f t="shared" si="2"/>
        <v>0</v>
      </c>
      <c r="J42" s="45"/>
    </row>
    <row r="43" spans="1:10" ht="15.75">
      <c r="A43" s="71" t="s">
        <v>126</v>
      </c>
      <c r="B43" s="45"/>
      <c r="C43" s="45">
        <f t="shared" si="4"/>
        <v>0</v>
      </c>
      <c r="D43" s="45"/>
      <c r="E43" s="45"/>
      <c r="F43" s="45">
        <f t="shared" si="1"/>
        <v>0</v>
      </c>
      <c r="G43" s="45"/>
      <c r="H43" s="45"/>
      <c r="I43" s="45">
        <f t="shared" si="2"/>
        <v>0</v>
      </c>
      <c r="J43" s="45"/>
    </row>
    <row r="44" spans="1:10" ht="20.25" customHeight="1">
      <c r="A44" s="74" t="s">
        <v>127</v>
      </c>
      <c r="B44" s="45">
        <f>B45+B46+B47+B48+B49</f>
        <v>1539525.9700000002</v>
      </c>
      <c r="C44" s="45">
        <f t="shared" si="4"/>
        <v>-1394424.44</v>
      </c>
      <c r="D44" s="45">
        <f t="shared" ref="D44:H44" si="5">D45+D46+D47+D48+D49</f>
        <v>145101.53</v>
      </c>
      <c r="E44" s="45">
        <f t="shared" si="5"/>
        <v>218395.12</v>
      </c>
      <c r="F44" s="45">
        <f t="shared" si="1"/>
        <v>0</v>
      </c>
      <c r="G44" s="45">
        <f t="shared" ref="G44" si="6">G45+G46+G47+G48+G49</f>
        <v>218395.12</v>
      </c>
      <c r="H44" s="45">
        <f t="shared" si="5"/>
        <v>227540.62</v>
      </c>
      <c r="I44" s="45">
        <f t="shared" si="2"/>
        <v>0</v>
      </c>
      <c r="J44" s="45">
        <f t="shared" ref="J44" si="7">J45+J46+J47+J48+J49</f>
        <v>227540.62</v>
      </c>
    </row>
    <row r="45" spans="1:10" ht="15.75">
      <c r="A45" s="69" t="s">
        <v>128</v>
      </c>
      <c r="B45" s="45">
        <v>860097.4</v>
      </c>
      <c r="C45" s="45">
        <f t="shared" si="4"/>
        <v>-806897.4</v>
      </c>
      <c r="D45" s="45">
        <v>53200</v>
      </c>
      <c r="E45" s="45">
        <v>112812.33</v>
      </c>
      <c r="F45" s="45">
        <f t="shared" si="1"/>
        <v>0</v>
      </c>
      <c r="G45" s="45">
        <v>112812.33</v>
      </c>
      <c r="H45" s="45">
        <v>112812.33</v>
      </c>
      <c r="I45" s="45">
        <f t="shared" si="2"/>
        <v>0</v>
      </c>
      <c r="J45" s="45">
        <v>112812.33</v>
      </c>
    </row>
    <row r="46" spans="1:10" ht="15.75">
      <c r="A46" s="69" t="s">
        <v>47</v>
      </c>
      <c r="B46" s="45">
        <v>16074.9</v>
      </c>
      <c r="C46" s="45">
        <f t="shared" si="4"/>
        <v>0</v>
      </c>
      <c r="D46" s="45">
        <v>16074.9</v>
      </c>
      <c r="E46" s="45">
        <v>3536.98</v>
      </c>
      <c r="F46" s="45">
        <f t="shared" si="1"/>
        <v>0</v>
      </c>
      <c r="G46" s="45">
        <v>3536.98</v>
      </c>
      <c r="H46" s="45">
        <v>3536.98</v>
      </c>
      <c r="I46" s="45">
        <f t="shared" si="2"/>
        <v>0</v>
      </c>
      <c r="J46" s="45">
        <v>3536.98</v>
      </c>
    </row>
    <row r="47" spans="1:10" ht="15.75">
      <c r="A47" s="69" t="s">
        <v>48</v>
      </c>
      <c r="B47" s="45">
        <v>381009.27</v>
      </c>
      <c r="C47" s="45">
        <f t="shared" si="4"/>
        <v>-339057.46</v>
      </c>
      <c r="D47" s="45">
        <v>41951.81</v>
      </c>
      <c r="E47" s="45">
        <v>57962.25</v>
      </c>
      <c r="F47" s="45">
        <f t="shared" si="1"/>
        <v>0</v>
      </c>
      <c r="G47" s="45">
        <v>57962.25</v>
      </c>
      <c r="H47" s="45">
        <v>57962.25</v>
      </c>
      <c r="I47" s="45">
        <f t="shared" si="2"/>
        <v>0</v>
      </c>
      <c r="J47" s="45">
        <v>57962.25</v>
      </c>
    </row>
    <row r="48" spans="1:10" ht="15.75">
      <c r="A48" s="69" t="s">
        <v>49</v>
      </c>
      <c r="B48" s="45">
        <v>282344.40000000002</v>
      </c>
      <c r="C48" s="45">
        <f t="shared" si="4"/>
        <v>-248469.58000000002</v>
      </c>
      <c r="D48" s="45">
        <v>33874.82</v>
      </c>
      <c r="E48" s="45">
        <v>44083.56</v>
      </c>
      <c r="F48" s="45">
        <f t="shared" si="1"/>
        <v>0</v>
      </c>
      <c r="G48" s="45">
        <v>44083.56</v>
      </c>
      <c r="H48" s="45">
        <v>53229.06</v>
      </c>
      <c r="I48" s="45">
        <f t="shared" si="2"/>
        <v>0</v>
      </c>
      <c r="J48" s="45">
        <v>53229.06</v>
      </c>
    </row>
    <row r="49" spans="1:10" ht="15.75">
      <c r="A49" s="71" t="s">
        <v>129</v>
      </c>
      <c r="B49" s="45"/>
      <c r="C49" s="45">
        <f t="shared" si="4"/>
        <v>0</v>
      </c>
      <c r="D49" s="45"/>
      <c r="E49" s="45"/>
      <c r="F49" s="45">
        <f t="shared" si="1"/>
        <v>0</v>
      </c>
      <c r="G49" s="45"/>
      <c r="H49" s="45"/>
      <c r="I49" s="45">
        <f t="shared" si="2"/>
        <v>0</v>
      </c>
      <c r="J49" s="45"/>
    </row>
    <row r="50" spans="1:10" ht="22.5" customHeight="1">
      <c r="A50" s="74" t="s">
        <v>130</v>
      </c>
      <c r="B50" s="45"/>
      <c r="C50" s="45">
        <f t="shared" si="4"/>
        <v>0</v>
      </c>
      <c r="D50" s="45"/>
      <c r="E50" s="45"/>
      <c r="F50" s="45">
        <f t="shared" si="1"/>
        <v>0</v>
      </c>
      <c r="G50" s="45"/>
      <c r="H50" s="45"/>
      <c r="I50" s="45">
        <f t="shared" si="2"/>
        <v>0</v>
      </c>
      <c r="J50" s="45"/>
    </row>
    <row r="51" spans="1:10" ht="15.75">
      <c r="A51" s="75" t="s">
        <v>131</v>
      </c>
      <c r="B51" s="45"/>
      <c r="C51" s="45">
        <f t="shared" si="4"/>
        <v>0</v>
      </c>
      <c r="D51" s="45"/>
      <c r="E51" s="45">
        <f>E52+E53+E54</f>
        <v>0</v>
      </c>
      <c r="F51" s="45">
        <f t="shared" si="1"/>
        <v>0</v>
      </c>
      <c r="G51" s="45"/>
      <c r="H51" s="45"/>
      <c r="I51" s="45">
        <f t="shared" si="2"/>
        <v>0</v>
      </c>
      <c r="J51" s="45"/>
    </row>
    <row r="52" spans="1:10" ht="15.75">
      <c r="A52" s="45" t="s">
        <v>132</v>
      </c>
      <c r="B52" s="45"/>
      <c r="C52" s="45">
        <f t="shared" si="4"/>
        <v>0</v>
      </c>
      <c r="D52" s="45"/>
      <c r="E52" s="45"/>
      <c r="F52" s="45">
        <f t="shared" si="1"/>
        <v>0</v>
      </c>
      <c r="G52" s="45"/>
      <c r="H52" s="45"/>
      <c r="I52" s="45">
        <f t="shared" si="2"/>
        <v>0</v>
      </c>
      <c r="J52" s="45"/>
    </row>
    <row r="53" spans="1:10" ht="15.75">
      <c r="A53" s="45" t="s">
        <v>133</v>
      </c>
      <c r="B53" s="45"/>
      <c r="C53" s="45">
        <f t="shared" si="4"/>
        <v>0</v>
      </c>
      <c r="D53" s="45"/>
      <c r="E53" s="45"/>
      <c r="F53" s="45">
        <f t="shared" si="1"/>
        <v>0</v>
      </c>
      <c r="G53" s="45"/>
      <c r="H53" s="45"/>
      <c r="I53" s="45">
        <f t="shared" si="2"/>
        <v>0</v>
      </c>
      <c r="J53" s="45"/>
    </row>
    <row r="54" spans="1:10" ht="15.75">
      <c r="A54" s="45" t="s">
        <v>134</v>
      </c>
      <c r="B54" s="45"/>
      <c r="C54" s="45">
        <f t="shared" si="4"/>
        <v>0</v>
      </c>
      <c r="D54" s="45"/>
      <c r="E54" s="45"/>
      <c r="F54" s="45">
        <f t="shared" si="1"/>
        <v>0</v>
      </c>
      <c r="G54" s="45"/>
      <c r="H54" s="45"/>
      <c r="I54" s="45">
        <f t="shared" si="2"/>
        <v>0</v>
      </c>
      <c r="J54" s="45"/>
    </row>
    <row r="55" spans="1:10" ht="15.75">
      <c r="A55" s="75" t="s">
        <v>135</v>
      </c>
      <c r="B55" s="45">
        <f>B44+B50+B51+B12+B5+B37</f>
        <v>5284391.2100000009</v>
      </c>
      <c r="C55" s="45">
        <f t="shared" ref="C55:J55" si="8">C44+C50+C51+C12+C5+C37</f>
        <v>-2540659.7100000004</v>
      </c>
      <c r="D55" s="45">
        <f t="shared" si="8"/>
        <v>2743731.5</v>
      </c>
      <c r="E55" s="45">
        <f t="shared" si="8"/>
        <v>5488916.5299999993</v>
      </c>
      <c r="F55" s="45">
        <f t="shared" si="8"/>
        <v>-2544295.0499999998</v>
      </c>
      <c r="G55" s="45">
        <f t="shared" si="8"/>
        <v>2944621.48</v>
      </c>
      <c r="H55" s="45">
        <f t="shared" si="8"/>
        <v>5391573.3300000001</v>
      </c>
      <c r="I55" s="45">
        <f t="shared" si="2"/>
        <v>-1678895.73</v>
      </c>
      <c r="J55" s="45">
        <f t="shared" si="8"/>
        <v>3712677.6</v>
      </c>
    </row>
  </sheetData>
  <mergeCells count="1">
    <mergeCell ref="A2:J2"/>
  </mergeCells>
  <phoneticPr fontId="32" type="noConversion"/>
  <pageMargins left="0.511811023622047" right="0.511811023622047" top="0.74803149606299202" bottom="0.74803149606299202"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dimension ref="A1:D25"/>
  <sheetViews>
    <sheetView workbookViewId="0">
      <pane xSplit="1" ySplit="4" topLeftCell="B5" activePane="bottomRight" state="frozen"/>
      <selection pane="topRight"/>
      <selection pane="bottomLeft"/>
      <selection pane="bottomRight" activeCell="D19" sqref="D19"/>
    </sheetView>
  </sheetViews>
  <sheetFormatPr defaultColWidth="9" defaultRowHeight="13.5"/>
  <cols>
    <col min="1" max="1" width="37.75" customWidth="1"/>
    <col min="2" max="4" width="16.875" customWidth="1"/>
  </cols>
  <sheetData>
    <row r="1" spans="1:4" ht="21">
      <c r="A1" s="47" t="s">
        <v>136</v>
      </c>
      <c r="B1" s="48"/>
    </row>
    <row r="2" spans="1:4" ht="25.5" customHeight="1">
      <c r="A2" s="140" t="s">
        <v>250</v>
      </c>
      <c r="B2" s="140"/>
      <c r="C2" s="140"/>
      <c r="D2" s="140"/>
    </row>
    <row r="3" spans="1:4">
      <c r="A3" s="141"/>
      <c r="B3" s="141"/>
    </row>
    <row r="4" spans="1:4" ht="43.5" customHeight="1">
      <c r="A4" s="49" t="s">
        <v>137</v>
      </c>
      <c r="B4" s="50" t="s">
        <v>138</v>
      </c>
      <c r="C4" s="50" t="s">
        <v>18</v>
      </c>
      <c r="D4" s="50" t="s">
        <v>19</v>
      </c>
    </row>
    <row r="5" spans="1:4" ht="24" customHeight="1">
      <c r="A5" s="51" t="s">
        <v>139</v>
      </c>
      <c r="B5" s="52"/>
      <c r="C5" s="52"/>
      <c r="D5" s="52"/>
    </row>
    <row r="6" spans="1:4" ht="24" customHeight="1">
      <c r="A6" s="53" t="s">
        <v>140</v>
      </c>
      <c r="B6" s="54">
        <v>446</v>
      </c>
      <c r="C6" s="54">
        <v>424</v>
      </c>
      <c r="D6" s="54">
        <v>419</v>
      </c>
    </row>
    <row r="7" spans="1:4" ht="24" customHeight="1">
      <c r="A7" s="53" t="s">
        <v>141</v>
      </c>
      <c r="B7" s="54">
        <v>27</v>
      </c>
      <c r="C7" s="54">
        <v>26</v>
      </c>
      <c r="D7" s="54">
        <v>26</v>
      </c>
    </row>
    <row r="8" spans="1:4" ht="24" customHeight="1">
      <c r="A8" s="55" t="s">
        <v>142</v>
      </c>
      <c r="B8" s="56">
        <f>4/B7</f>
        <v>0.14814814814814814</v>
      </c>
      <c r="C8" s="56">
        <f>4/C7</f>
        <v>0.15384615384615385</v>
      </c>
      <c r="D8" s="56">
        <f>4/26</f>
        <v>0.15384615384615385</v>
      </c>
    </row>
    <row r="9" spans="1:4" ht="24" customHeight="1">
      <c r="A9" s="57" t="s">
        <v>143</v>
      </c>
      <c r="B9" s="58"/>
      <c r="C9" s="59"/>
      <c r="D9" s="59"/>
    </row>
    <row r="10" spans="1:4" ht="24" customHeight="1">
      <c r="A10" s="55" t="s">
        <v>144</v>
      </c>
      <c r="B10" s="59"/>
      <c r="C10" s="59"/>
      <c r="D10" s="59"/>
    </row>
    <row r="11" spans="1:4" ht="24" customHeight="1">
      <c r="A11" s="53" t="s">
        <v>145</v>
      </c>
      <c r="B11" s="59">
        <f>446/23</f>
        <v>19.391304347826086</v>
      </c>
      <c r="C11" s="59">
        <v>19.272727272727273</v>
      </c>
      <c r="D11" s="59">
        <f>D6/22</f>
        <v>19.045454545454547</v>
      </c>
    </row>
    <row r="12" spans="1:4" ht="24" customHeight="1">
      <c r="A12" s="53" t="s">
        <v>146</v>
      </c>
      <c r="B12" s="59"/>
      <c r="C12" s="59"/>
      <c r="D12" s="59"/>
    </row>
    <row r="13" spans="1:4" ht="24" customHeight="1">
      <c r="A13" s="53" t="s">
        <v>147</v>
      </c>
      <c r="B13" s="59"/>
      <c r="C13" s="59"/>
      <c r="D13" s="59"/>
    </row>
    <row r="14" spans="1:4" ht="24" customHeight="1">
      <c r="A14" s="55" t="s">
        <v>148</v>
      </c>
      <c r="B14" s="60">
        <f>B15+B16+B18</f>
        <v>2743731.4999999995</v>
      </c>
      <c r="C14" s="60">
        <f>C15+C16+C18+C20</f>
        <v>2944621.48</v>
      </c>
      <c r="D14" s="60">
        <f>D15+D16+D18</f>
        <v>3712677.6000000006</v>
      </c>
    </row>
    <row r="15" spans="1:4" ht="24" customHeight="1">
      <c r="A15" s="53" t="s">
        <v>149</v>
      </c>
      <c r="B15" s="61">
        <f>教育成本归集表!D5</f>
        <v>2031002.97</v>
      </c>
      <c r="C15" s="61">
        <f>教育成本归集表!G5</f>
        <v>2052402.23</v>
      </c>
      <c r="D15" s="61">
        <f>教育成本归集表!J5</f>
        <v>2733709.47</v>
      </c>
    </row>
    <row r="16" spans="1:4" ht="24" customHeight="1">
      <c r="A16" s="53" t="s">
        <v>150</v>
      </c>
      <c r="B16" s="61">
        <f>教育成本归集表!D12</f>
        <v>567627</v>
      </c>
      <c r="C16" s="61">
        <f>教育成本归集表!G12</f>
        <v>673824.13</v>
      </c>
      <c r="D16" s="61">
        <f>教育成本归集表!J12</f>
        <v>751427.51</v>
      </c>
    </row>
    <row r="17" spans="1:4" ht="24" customHeight="1">
      <c r="A17" s="53" t="s">
        <v>151</v>
      </c>
      <c r="B17" s="61"/>
      <c r="C17" s="61"/>
      <c r="D17" s="61"/>
    </row>
    <row r="18" spans="1:4" ht="24" customHeight="1">
      <c r="A18" s="53" t="s">
        <v>152</v>
      </c>
      <c r="B18" s="61">
        <f>教育成本归集表!D44</f>
        <v>145101.53</v>
      </c>
      <c r="C18" s="61">
        <f>教育成本归集表!G44</f>
        <v>218395.12</v>
      </c>
      <c r="D18" s="61">
        <f>教育成本归集表!J44</f>
        <v>227540.62</v>
      </c>
    </row>
    <row r="19" spans="1:4" ht="24" customHeight="1">
      <c r="A19" s="62" t="s">
        <v>153</v>
      </c>
      <c r="B19" s="61"/>
      <c r="C19" s="61"/>
      <c r="D19" s="61"/>
    </row>
    <row r="20" spans="1:4" ht="24" customHeight="1">
      <c r="A20" s="53" t="s">
        <v>154</v>
      </c>
      <c r="B20" s="61"/>
      <c r="C20" s="61"/>
      <c r="D20" s="61"/>
    </row>
    <row r="21" spans="1:4" ht="24" customHeight="1">
      <c r="A21" s="55" t="s">
        <v>155</v>
      </c>
      <c r="B21" s="63">
        <v>266780</v>
      </c>
      <c r="C21" s="63">
        <v>253400</v>
      </c>
      <c r="D21" s="63">
        <v>274900</v>
      </c>
    </row>
    <row r="22" spans="1:4" ht="24" customHeight="1">
      <c r="A22" s="55" t="s">
        <v>156</v>
      </c>
      <c r="B22" s="61">
        <f>B14-B21</f>
        <v>2476951.4999999995</v>
      </c>
      <c r="C22" s="61">
        <f t="shared" ref="C22:D22" si="0">C14-C21</f>
        <v>2691221.48</v>
      </c>
      <c r="D22" s="61">
        <f t="shared" si="0"/>
        <v>3437777.6000000006</v>
      </c>
    </row>
    <row r="23" spans="1:4" ht="24" customHeight="1">
      <c r="A23" s="55" t="s">
        <v>157</v>
      </c>
      <c r="B23" s="60"/>
      <c r="C23" s="60"/>
      <c r="D23" s="60"/>
    </row>
    <row r="24" spans="1:4" ht="24" customHeight="1">
      <c r="A24" s="53" t="s">
        <v>158</v>
      </c>
      <c r="B24" s="64">
        <f>B22/B6</f>
        <v>5553.7029147982048</v>
      </c>
      <c r="C24" s="64">
        <f t="shared" ref="C24:D24" si="1">C22/C6</f>
        <v>6347.2204716981132</v>
      </c>
      <c r="D24" s="64">
        <f t="shared" si="1"/>
        <v>8204.7198090692145</v>
      </c>
    </row>
    <row r="25" spans="1:4" ht="24" customHeight="1">
      <c r="A25" s="53" t="s">
        <v>245</v>
      </c>
      <c r="B25" s="142">
        <f>(B24+C24+D24)/3</f>
        <v>6701.8810651885105</v>
      </c>
      <c r="C25" s="143"/>
      <c r="D25" s="144"/>
    </row>
  </sheetData>
  <mergeCells count="3">
    <mergeCell ref="A2:D2"/>
    <mergeCell ref="A3:B3"/>
    <mergeCell ref="B25:D25"/>
  </mergeCells>
  <phoneticPr fontId="3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E17"/>
  <sheetViews>
    <sheetView workbookViewId="0">
      <selection activeCell="G10" sqref="G10"/>
    </sheetView>
  </sheetViews>
  <sheetFormatPr defaultColWidth="9" defaultRowHeight="13.5"/>
  <cols>
    <col min="1" max="1" width="15" customWidth="1"/>
    <col min="2" max="2" width="13.25" customWidth="1"/>
    <col min="3" max="3" width="13.125" customWidth="1"/>
    <col min="4" max="4" width="12.875" customWidth="1"/>
    <col min="5" max="5" width="12.125" customWidth="1"/>
  </cols>
  <sheetData>
    <row r="1" spans="1:5" ht="25.5">
      <c r="A1" s="139" t="s">
        <v>251</v>
      </c>
      <c r="B1" s="139"/>
      <c r="C1" s="139"/>
      <c r="D1" s="139"/>
      <c r="E1" s="139"/>
    </row>
    <row r="2" spans="1:5" ht="28.5">
      <c r="A2" s="32" t="s">
        <v>159</v>
      </c>
      <c r="B2" s="32" t="s">
        <v>160</v>
      </c>
      <c r="C2" s="32" t="s">
        <v>161</v>
      </c>
      <c r="D2" s="32" t="s">
        <v>162</v>
      </c>
      <c r="E2" s="32" t="s">
        <v>163</v>
      </c>
    </row>
    <row r="3" spans="1:5" ht="15.75">
      <c r="A3" s="37" t="s">
        <v>164</v>
      </c>
      <c r="B3" s="37"/>
      <c r="C3" s="37"/>
      <c r="D3" s="37"/>
      <c r="E3" s="37"/>
    </row>
    <row r="4" spans="1:5" ht="15.75">
      <c r="A4" s="37">
        <v>2019</v>
      </c>
      <c r="B4" s="37">
        <v>13</v>
      </c>
      <c r="C4" s="37">
        <v>462</v>
      </c>
      <c r="D4" s="37">
        <v>415</v>
      </c>
      <c r="E4" s="38">
        <f>(C4*8+D4*4)/12</f>
        <v>446.33333333333331</v>
      </c>
    </row>
    <row r="5" spans="1:5" ht="15.75">
      <c r="A5" s="37">
        <v>2020</v>
      </c>
      <c r="B5" s="37">
        <v>12</v>
      </c>
      <c r="C5" s="37">
        <v>420</v>
      </c>
      <c r="D5" s="37">
        <v>431</v>
      </c>
      <c r="E5" s="38">
        <f t="shared" ref="E5:E6" si="0">(C5*8+D5*4)/12</f>
        <v>423.66666666666669</v>
      </c>
    </row>
    <row r="6" spans="1:5" ht="15.75">
      <c r="A6" s="37">
        <v>2021</v>
      </c>
      <c r="B6" s="37">
        <v>11</v>
      </c>
      <c r="C6" s="37">
        <v>440</v>
      </c>
      <c r="D6" s="37">
        <v>378</v>
      </c>
      <c r="E6" s="38">
        <f t="shared" si="0"/>
        <v>419.33333333333331</v>
      </c>
    </row>
    <row r="7" spans="1:5" ht="15.75">
      <c r="A7" s="37"/>
      <c r="B7" s="37"/>
      <c r="C7" s="37"/>
      <c r="D7" s="37"/>
      <c r="E7" s="37"/>
    </row>
    <row r="8" spans="1:5" ht="15.75">
      <c r="A8" s="37"/>
      <c r="B8" s="37"/>
      <c r="C8" s="37"/>
      <c r="D8" s="37"/>
      <c r="E8" s="37"/>
    </row>
    <row r="9" spans="1:5" ht="15.75">
      <c r="A9" s="37"/>
      <c r="B9" s="37"/>
      <c r="C9" s="37"/>
      <c r="D9" s="37"/>
      <c r="E9" s="37"/>
    </row>
    <row r="10" spans="1:5" ht="15.75">
      <c r="A10" s="37"/>
      <c r="B10" s="37"/>
      <c r="C10" s="37"/>
      <c r="D10" s="37"/>
      <c r="E10" s="37"/>
    </row>
    <row r="11" spans="1:5" ht="15.75">
      <c r="A11" s="37"/>
      <c r="B11" s="37"/>
      <c r="C11" s="37"/>
      <c r="D11" s="37"/>
      <c r="E11" s="37"/>
    </row>
    <row r="12" spans="1:5" ht="15.75">
      <c r="A12" s="37"/>
      <c r="B12" s="37"/>
      <c r="C12" s="37"/>
      <c r="D12" s="37"/>
      <c r="E12" s="37"/>
    </row>
    <row r="13" spans="1:5" ht="15.75">
      <c r="A13" s="37"/>
      <c r="B13" s="37"/>
      <c r="C13" s="37"/>
      <c r="D13" s="37"/>
      <c r="E13" s="37"/>
    </row>
    <row r="14" spans="1:5" ht="15.75">
      <c r="A14" s="37"/>
      <c r="B14" s="37"/>
      <c r="C14" s="37"/>
      <c r="D14" s="37"/>
      <c r="E14" s="37"/>
    </row>
    <row r="15" spans="1:5" ht="15.75">
      <c r="A15" s="37" t="s">
        <v>165</v>
      </c>
      <c r="B15" s="37"/>
      <c r="C15" s="37"/>
      <c r="D15" s="37"/>
      <c r="E15" s="38"/>
    </row>
    <row r="16" spans="1:5" ht="15.75" customHeight="1">
      <c r="A16" s="145" t="s">
        <v>166</v>
      </c>
      <c r="B16" s="146" t="s">
        <v>239</v>
      </c>
      <c r="C16" s="147"/>
      <c r="D16" s="147"/>
      <c r="E16" s="147"/>
    </row>
    <row r="17" spans="1:5">
      <c r="A17" s="145"/>
      <c r="B17" s="147"/>
      <c r="C17" s="147"/>
      <c r="D17" s="147"/>
      <c r="E17" s="147"/>
    </row>
  </sheetData>
  <mergeCells count="3">
    <mergeCell ref="A1:E1"/>
    <mergeCell ref="A16:A17"/>
    <mergeCell ref="B16:E17"/>
  </mergeCells>
  <phoneticPr fontId="32"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I53"/>
  <sheetViews>
    <sheetView workbookViewId="0">
      <selection activeCell="I8" sqref="I8"/>
    </sheetView>
  </sheetViews>
  <sheetFormatPr defaultColWidth="9" defaultRowHeight="13.5"/>
  <cols>
    <col min="1" max="1" width="23.625" customWidth="1"/>
    <col min="2" max="2" width="10.25" customWidth="1"/>
    <col min="3" max="3" width="9.625" customWidth="1"/>
  </cols>
  <sheetData>
    <row r="1" spans="1:9" ht="25.5">
      <c r="A1" s="139" t="s">
        <v>240</v>
      </c>
      <c r="B1" s="139"/>
      <c r="C1" s="139"/>
      <c r="D1" s="139"/>
      <c r="E1" s="139"/>
      <c r="F1" s="139"/>
      <c r="G1" s="139"/>
    </row>
    <row r="2" spans="1:9" ht="28.5">
      <c r="A2" s="32" t="s">
        <v>167</v>
      </c>
      <c r="B2" s="32" t="s">
        <v>168</v>
      </c>
      <c r="C2" s="32" t="s">
        <v>169</v>
      </c>
      <c r="D2" s="32" t="s">
        <v>170</v>
      </c>
      <c r="E2" s="32" t="s">
        <v>171</v>
      </c>
      <c r="F2" s="32" t="s">
        <v>163</v>
      </c>
      <c r="G2" s="32" t="s">
        <v>172</v>
      </c>
    </row>
    <row r="3" spans="1:9" ht="15.75">
      <c r="A3" s="33" t="s">
        <v>173</v>
      </c>
      <c r="B3" s="32">
        <v>51</v>
      </c>
      <c r="C3" s="32">
        <v>51</v>
      </c>
      <c r="D3" s="32"/>
      <c r="E3" s="34"/>
      <c r="F3" s="35"/>
      <c r="G3" s="32"/>
      <c r="I3" s="123"/>
    </row>
    <row r="4" spans="1:9" ht="15.75">
      <c r="A4" s="36" t="s">
        <v>174</v>
      </c>
      <c r="B4" s="37">
        <v>51</v>
      </c>
      <c r="C4" s="37">
        <v>51</v>
      </c>
      <c r="D4" s="38"/>
      <c r="E4" s="39"/>
      <c r="F4" s="40">
        <v>27</v>
      </c>
      <c r="G4" s="40"/>
    </row>
    <row r="5" spans="1:9" ht="15.75">
      <c r="A5" s="41" t="s">
        <v>32</v>
      </c>
      <c r="B5" s="37"/>
      <c r="C5" s="37"/>
      <c r="D5" s="38"/>
      <c r="E5" s="38"/>
      <c r="F5" s="39"/>
      <c r="G5" s="40"/>
    </row>
    <row r="6" spans="1:9" ht="15.75">
      <c r="A6" s="42" t="s">
        <v>175</v>
      </c>
      <c r="B6" s="37">
        <v>24</v>
      </c>
      <c r="C6" s="37">
        <v>24</v>
      </c>
      <c r="D6" s="38">
        <f>(B6*8+C6*4)/12</f>
        <v>24</v>
      </c>
      <c r="E6" s="38">
        <v>23.473684210526315</v>
      </c>
      <c r="F6" s="40">
        <v>23</v>
      </c>
      <c r="G6" s="40">
        <v>2</v>
      </c>
    </row>
    <row r="7" spans="1:9" ht="15.75">
      <c r="A7" s="42" t="s">
        <v>176</v>
      </c>
      <c r="B7" s="37"/>
      <c r="C7" s="37"/>
      <c r="D7" s="37"/>
      <c r="E7" s="38"/>
      <c r="F7" s="40"/>
      <c r="G7" s="40"/>
    </row>
    <row r="8" spans="1:9" ht="15.75">
      <c r="A8" s="42" t="s">
        <v>177</v>
      </c>
      <c r="B8" s="37"/>
      <c r="C8" s="37"/>
      <c r="D8" s="37"/>
      <c r="E8" s="38"/>
      <c r="F8" s="40"/>
      <c r="G8" s="40"/>
    </row>
    <row r="9" spans="1:9" ht="15.75">
      <c r="A9" s="43" t="s">
        <v>36</v>
      </c>
      <c r="B9" s="37"/>
      <c r="C9" s="37"/>
      <c r="D9" s="37"/>
      <c r="E9" s="38"/>
      <c r="F9" s="40"/>
      <c r="G9" s="44"/>
    </row>
    <row r="10" spans="1:9" ht="15.75">
      <c r="A10" s="41" t="s">
        <v>37</v>
      </c>
      <c r="B10" s="37">
        <v>4</v>
      </c>
      <c r="C10" s="37">
        <v>4</v>
      </c>
      <c r="D10" s="37">
        <v>4</v>
      </c>
      <c r="E10" s="148">
        <v>4</v>
      </c>
      <c r="F10" s="149">
        <v>4</v>
      </c>
      <c r="G10" s="150">
        <v>23</v>
      </c>
    </row>
    <row r="11" spans="1:9" ht="15.75">
      <c r="A11" s="41" t="s">
        <v>38</v>
      </c>
      <c r="B11" s="37">
        <v>5</v>
      </c>
      <c r="C11" s="37">
        <v>5</v>
      </c>
      <c r="D11" s="37">
        <v>5</v>
      </c>
      <c r="E11" s="148"/>
      <c r="F11" s="149"/>
      <c r="G11" s="151"/>
    </row>
    <row r="12" spans="1:9" ht="15.75">
      <c r="A12" s="41" t="s">
        <v>39</v>
      </c>
      <c r="B12" s="37">
        <v>18</v>
      </c>
      <c r="C12" s="37">
        <v>18</v>
      </c>
      <c r="D12" s="37">
        <v>18</v>
      </c>
      <c r="E12" s="148"/>
      <c r="F12" s="149"/>
      <c r="G12" s="152"/>
    </row>
    <row r="13" spans="1:9" ht="15.75">
      <c r="A13" s="45" t="s">
        <v>40</v>
      </c>
      <c r="B13" s="37"/>
      <c r="C13" s="37"/>
      <c r="D13" s="37"/>
      <c r="E13" s="46"/>
      <c r="F13" s="46"/>
      <c r="G13" s="46"/>
    </row>
    <row r="14" spans="1:9" ht="15.75">
      <c r="A14" s="45" t="s">
        <v>41</v>
      </c>
      <c r="B14" s="37"/>
      <c r="C14" s="37"/>
      <c r="D14" s="37"/>
      <c r="E14" s="46"/>
      <c r="F14" s="46"/>
      <c r="G14" s="46"/>
    </row>
    <row r="15" spans="1:9" ht="15.75">
      <c r="A15" s="45" t="s">
        <v>42</v>
      </c>
      <c r="B15" s="37"/>
      <c r="C15" s="37"/>
      <c r="D15" s="37"/>
      <c r="E15" s="46"/>
      <c r="F15" s="46"/>
      <c r="G15" s="46"/>
    </row>
    <row r="16" spans="1:9" ht="15.75">
      <c r="A16" s="45" t="s">
        <v>43</v>
      </c>
      <c r="B16" s="37"/>
      <c r="C16" s="37"/>
      <c r="D16" s="37"/>
      <c r="E16" s="46"/>
      <c r="F16" s="46"/>
      <c r="G16" s="46"/>
    </row>
    <row r="17" spans="1:7" ht="15.75">
      <c r="A17" s="45" t="s">
        <v>44</v>
      </c>
      <c r="B17" s="37"/>
      <c r="C17" s="37"/>
      <c r="D17" s="37"/>
      <c r="E17" s="46"/>
      <c r="F17" s="46"/>
      <c r="G17" s="46"/>
    </row>
    <row r="19" spans="1:7" ht="25.5">
      <c r="A19" s="139" t="s">
        <v>241</v>
      </c>
      <c r="B19" s="139"/>
      <c r="C19" s="139"/>
      <c r="D19" s="139"/>
      <c r="E19" s="139"/>
      <c r="F19" s="139"/>
      <c r="G19" s="139"/>
    </row>
    <row r="20" spans="1:7" ht="28.5">
      <c r="A20" s="32" t="s">
        <v>167</v>
      </c>
      <c r="B20" s="32" t="s">
        <v>168</v>
      </c>
      <c r="C20" s="32" t="s">
        <v>169</v>
      </c>
      <c r="D20" s="32" t="s">
        <v>170</v>
      </c>
      <c r="E20" s="32" t="s">
        <v>171</v>
      </c>
      <c r="F20" s="32" t="s">
        <v>163</v>
      </c>
      <c r="G20" s="32" t="s">
        <v>172</v>
      </c>
    </row>
    <row r="21" spans="1:7" ht="15.75">
      <c r="A21" s="33" t="s">
        <v>173</v>
      </c>
      <c r="B21" s="32">
        <v>51</v>
      </c>
      <c r="C21" s="32">
        <v>51</v>
      </c>
      <c r="D21" s="32"/>
      <c r="E21" s="34"/>
      <c r="F21" s="35"/>
      <c r="G21" s="32"/>
    </row>
    <row r="22" spans="1:7" ht="15.75">
      <c r="A22" s="36" t="s">
        <v>174</v>
      </c>
      <c r="B22" s="37">
        <v>51</v>
      </c>
      <c r="C22" s="37">
        <v>51</v>
      </c>
      <c r="D22" s="38"/>
      <c r="E22" s="39"/>
      <c r="F22" s="40">
        <v>26</v>
      </c>
      <c r="G22" s="40"/>
    </row>
    <row r="23" spans="1:7" ht="15.75">
      <c r="A23" s="41" t="s">
        <v>32</v>
      </c>
      <c r="B23" s="37"/>
      <c r="C23" s="37"/>
      <c r="D23" s="38"/>
      <c r="E23" s="38"/>
      <c r="F23" s="39"/>
      <c r="G23" s="40"/>
    </row>
    <row r="24" spans="1:7" ht="15.75">
      <c r="A24" s="42" t="s">
        <v>175</v>
      </c>
      <c r="B24" s="37">
        <v>24</v>
      </c>
      <c r="C24" s="37">
        <v>24</v>
      </c>
      <c r="D24" s="38">
        <f>(B24*8+C24*4)/12</f>
        <v>24</v>
      </c>
      <c r="E24" s="38">
        <v>22.315789473684209</v>
      </c>
      <c r="F24" s="40">
        <v>22</v>
      </c>
      <c r="G24" s="40">
        <v>2</v>
      </c>
    </row>
    <row r="25" spans="1:7" ht="15.75">
      <c r="A25" s="42" t="s">
        <v>176</v>
      </c>
      <c r="B25" s="37"/>
      <c r="C25" s="37"/>
      <c r="D25" s="37"/>
      <c r="E25" s="38"/>
      <c r="F25" s="40"/>
      <c r="G25" s="40"/>
    </row>
    <row r="26" spans="1:7" ht="15.75">
      <c r="A26" s="42" t="s">
        <v>177</v>
      </c>
      <c r="B26" s="37"/>
      <c r="C26" s="37"/>
      <c r="D26" s="37"/>
      <c r="E26" s="38"/>
      <c r="F26" s="40"/>
      <c r="G26" s="40"/>
    </row>
    <row r="27" spans="1:7" ht="15.75">
      <c r="A27" s="43" t="s">
        <v>36</v>
      </c>
      <c r="B27" s="37"/>
      <c r="C27" s="37"/>
      <c r="D27" s="37"/>
      <c r="E27" s="38"/>
      <c r="F27" s="40"/>
      <c r="G27" s="44"/>
    </row>
    <row r="28" spans="1:7" ht="15.75">
      <c r="A28" s="41" t="s">
        <v>37</v>
      </c>
      <c r="B28" s="37">
        <v>4</v>
      </c>
      <c r="C28" s="37">
        <v>4</v>
      </c>
      <c r="D28" s="37">
        <v>4</v>
      </c>
      <c r="E28" s="148">
        <v>4</v>
      </c>
      <c r="F28" s="149">
        <v>4</v>
      </c>
      <c r="G28" s="150">
        <v>23</v>
      </c>
    </row>
    <row r="29" spans="1:7" ht="15.75">
      <c r="A29" s="41" t="s">
        <v>38</v>
      </c>
      <c r="B29" s="37">
        <v>5</v>
      </c>
      <c r="C29" s="37">
        <v>5</v>
      </c>
      <c r="D29" s="37">
        <v>5</v>
      </c>
      <c r="E29" s="148"/>
      <c r="F29" s="149"/>
      <c r="G29" s="151"/>
    </row>
    <row r="30" spans="1:7" ht="15.75">
      <c r="A30" s="41" t="s">
        <v>39</v>
      </c>
      <c r="B30" s="37">
        <v>18</v>
      </c>
      <c r="C30" s="37">
        <v>18</v>
      </c>
      <c r="D30" s="37">
        <v>18</v>
      </c>
      <c r="E30" s="148"/>
      <c r="F30" s="149"/>
      <c r="G30" s="152"/>
    </row>
    <row r="31" spans="1:7" ht="15.75">
      <c r="A31" s="45" t="s">
        <v>40</v>
      </c>
      <c r="B31" s="37"/>
      <c r="C31" s="37"/>
      <c r="D31" s="37"/>
      <c r="E31" s="46"/>
      <c r="F31" s="46"/>
      <c r="G31" s="46"/>
    </row>
    <row r="32" spans="1:7" ht="15.75">
      <c r="A32" s="45" t="s">
        <v>41</v>
      </c>
      <c r="B32" s="37"/>
      <c r="C32" s="37"/>
      <c r="D32" s="37"/>
      <c r="E32" s="46"/>
      <c r="F32" s="46"/>
      <c r="G32" s="46"/>
    </row>
    <row r="33" spans="1:7" ht="15.75">
      <c r="A33" s="45" t="s">
        <v>42</v>
      </c>
      <c r="B33" s="37"/>
      <c r="C33" s="37"/>
      <c r="D33" s="37"/>
      <c r="E33" s="46"/>
      <c r="F33" s="46"/>
      <c r="G33" s="46"/>
    </row>
    <row r="34" spans="1:7" ht="15.75">
      <c r="A34" s="45" t="s">
        <v>43</v>
      </c>
      <c r="B34" s="37"/>
      <c r="C34" s="37"/>
      <c r="D34" s="37"/>
      <c r="E34" s="46"/>
      <c r="F34" s="46"/>
      <c r="G34" s="46"/>
    </row>
    <row r="35" spans="1:7" ht="15.75">
      <c r="A35" s="45" t="s">
        <v>44</v>
      </c>
      <c r="B35" s="37"/>
      <c r="C35" s="37"/>
      <c r="D35" s="37"/>
      <c r="E35" s="46"/>
      <c r="F35" s="46"/>
      <c r="G35" s="46"/>
    </row>
    <row r="37" spans="1:7" ht="25.5">
      <c r="A37" s="139" t="s">
        <v>240</v>
      </c>
      <c r="B37" s="139"/>
      <c r="C37" s="139"/>
      <c r="D37" s="139"/>
      <c r="E37" s="139"/>
      <c r="F37" s="139"/>
      <c r="G37" s="139"/>
    </row>
    <row r="38" spans="1:7" ht="28.5">
      <c r="A38" s="32" t="s">
        <v>167</v>
      </c>
      <c r="B38" s="32" t="s">
        <v>168</v>
      </c>
      <c r="C38" s="32" t="s">
        <v>169</v>
      </c>
      <c r="D38" s="32" t="s">
        <v>170</v>
      </c>
      <c r="E38" s="32" t="s">
        <v>171</v>
      </c>
      <c r="F38" s="32" t="s">
        <v>163</v>
      </c>
      <c r="G38" s="32" t="s">
        <v>172</v>
      </c>
    </row>
    <row r="39" spans="1:7" ht="15.75">
      <c r="A39" s="33" t="s">
        <v>173</v>
      </c>
      <c r="B39" s="32">
        <v>51</v>
      </c>
      <c r="C39" s="32">
        <v>51</v>
      </c>
      <c r="D39" s="32"/>
      <c r="E39" s="34"/>
      <c r="F39" s="35"/>
      <c r="G39" s="32"/>
    </row>
    <row r="40" spans="1:7" ht="15.75">
      <c r="A40" s="36" t="s">
        <v>174</v>
      </c>
      <c r="B40" s="37">
        <v>51</v>
      </c>
      <c r="C40" s="37">
        <v>51</v>
      </c>
      <c r="D40" s="38"/>
      <c r="E40" s="39"/>
      <c r="F40" s="40">
        <v>26</v>
      </c>
      <c r="G40" s="40"/>
    </row>
    <row r="41" spans="1:7" ht="15.75">
      <c r="A41" s="41" t="s">
        <v>32</v>
      </c>
      <c r="B41" s="37"/>
      <c r="C41" s="37"/>
      <c r="D41" s="38"/>
      <c r="E41" s="38"/>
      <c r="F41" s="39"/>
      <c r="G41" s="40"/>
    </row>
    <row r="42" spans="1:7" ht="15.75">
      <c r="A42" s="42" t="s">
        <v>175</v>
      </c>
      <c r="B42" s="37">
        <v>24</v>
      </c>
      <c r="C42" s="37">
        <v>24</v>
      </c>
      <c r="D42" s="38">
        <f>(B42*8+C42*4)/12</f>
        <v>24</v>
      </c>
      <c r="E42" s="38">
        <f>424/19</f>
        <v>22.315789473684209</v>
      </c>
      <c r="F42" s="40">
        <v>22</v>
      </c>
      <c r="G42" s="40">
        <v>2</v>
      </c>
    </row>
    <row r="43" spans="1:7" ht="15.75">
      <c r="A43" s="42" t="s">
        <v>176</v>
      </c>
      <c r="B43" s="37"/>
      <c r="C43" s="37"/>
      <c r="D43" s="37"/>
      <c r="E43" s="38"/>
      <c r="F43" s="40"/>
      <c r="G43" s="40"/>
    </row>
    <row r="44" spans="1:7" ht="15.75">
      <c r="A44" s="42" t="s">
        <v>177</v>
      </c>
      <c r="B44" s="37"/>
      <c r="C44" s="37"/>
      <c r="D44" s="37"/>
      <c r="E44" s="38"/>
      <c r="F44" s="40"/>
      <c r="G44" s="40"/>
    </row>
    <row r="45" spans="1:7" ht="15.75">
      <c r="A45" s="43" t="s">
        <v>36</v>
      </c>
      <c r="B45" s="37"/>
      <c r="C45" s="37"/>
      <c r="D45" s="37"/>
      <c r="E45" s="38"/>
      <c r="F45" s="40"/>
      <c r="G45" s="44"/>
    </row>
    <row r="46" spans="1:7" ht="15.75">
      <c r="A46" s="41" t="s">
        <v>37</v>
      </c>
      <c r="B46" s="37">
        <v>4</v>
      </c>
      <c r="C46" s="37">
        <v>4</v>
      </c>
      <c r="D46" s="37">
        <v>4</v>
      </c>
      <c r="E46" s="148">
        <v>4</v>
      </c>
      <c r="F46" s="149">
        <v>4</v>
      </c>
      <c r="G46" s="150">
        <v>23</v>
      </c>
    </row>
    <row r="47" spans="1:7" ht="15.75">
      <c r="A47" s="41" t="s">
        <v>38</v>
      </c>
      <c r="B47" s="37">
        <v>5</v>
      </c>
      <c r="C47" s="37">
        <v>5</v>
      </c>
      <c r="D47" s="37">
        <v>5</v>
      </c>
      <c r="E47" s="148"/>
      <c r="F47" s="149"/>
      <c r="G47" s="151"/>
    </row>
    <row r="48" spans="1:7" ht="15.75">
      <c r="A48" s="41" t="s">
        <v>39</v>
      </c>
      <c r="B48" s="37">
        <v>18</v>
      </c>
      <c r="C48" s="37">
        <v>18</v>
      </c>
      <c r="D48" s="37">
        <v>18</v>
      </c>
      <c r="E48" s="148"/>
      <c r="F48" s="149"/>
      <c r="G48" s="152"/>
    </row>
    <row r="49" spans="1:7" ht="15.75">
      <c r="A49" s="45" t="s">
        <v>40</v>
      </c>
      <c r="B49" s="37"/>
      <c r="C49" s="37"/>
      <c r="D49" s="37"/>
      <c r="E49" s="46"/>
      <c r="F49" s="46"/>
      <c r="G49" s="46"/>
    </row>
    <row r="50" spans="1:7" ht="15.75">
      <c r="A50" s="45" t="s">
        <v>41</v>
      </c>
      <c r="B50" s="37"/>
      <c r="C50" s="37"/>
      <c r="D50" s="37"/>
      <c r="E50" s="46"/>
      <c r="F50" s="46"/>
      <c r="G50" s="46"/>
    </row>
    <row r="51" spans="1:7" ht="15.75">
      <c r="A51" s="45" t="s">
        <v>42</v>
      </c>
      <c r="B51" s="37"/>
      <c r="C51" s="37"/>
      <c r="D51" s="37"/>
      <c r="E51" s="46"/>
      <c r="F51" s="46"/>
      <c r="G51" s="46"/>
    </row>
    <row r="52" spans="1:7" ht="15.75">
      <c r="A52" s="45" t="s">
        <v>43</v>
      </c>
      <c r="B52" s="37"/>
      <c r="C52" s="37"/>
      <c r="D52" s="37"/>
      <c r="E52" s="46"/>
      <c r="F52" s="46"/>
      <c r="G52" s="46"/>
    </row>
    <row r="53" spans="1:7" ht="15.75">
      <c r="A53" s="45" t="s">
        <v>44</v>
      </c>
      <c r="B53" s="37"/>
      <c r="C53" s="37"/>
      <c r="D53" s="37"/>
      <c r="E53" s="46"/>
      <c r="F53" s="46"/>
      <c r="G53" s="46"/>
    </row>
  </sheetData>
  <mergeCells count="12">
    <mergeCell ref="E28:E30"/>
    <mergeCell ref="F28:F30"/>
    <mergeCell ref="G28:G30"/>
    <mergeCell ref="A37:G37"/>
    <mergeCell ref="E46:E48"/>
    <mergeCell ref="F46:F48"/>
    <mergeCell ref="G46:G48"/>
    <mergeCell ref="A1:G1"/>
    <mergeCell ref="E10:E12"/>
    <mergeCell ref="F10:F12"/>
    <mergeCell ref="G10:G12"/>
    <mergeCell ref="A19:G19"/>
  </mergeCells>
  <phoneticPr fontId="32"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dimension ref="A1:J29"/>
  <sheetViews>
    <sheetView zoomScale="91" zoomScaleNormal="91" workbookViewId="0">
      <selection activeCell="E30" sqref="E30"/>
    </sheetView>
  </sheetViews>
  <sheetFormatPr defaultColWidth="9" defaultRowHeight="13.5"/>
  <cols>
    <col min="1" max="1" width="22.125" customWidth="1"/>
    <col min="2" max="2" width="17.625" customWidth="1"/>
    <col min="3" max="3" width="13.25" customWidth="1"/>
    <col min="4" max="4" width="15.75" customWidth="1"/>
    <col min="5" max="5" width="13.75" customWidth="1"/>
    <col min="6" max="6" width="13.375" customWidth="1"/>
    <col min="7" max="7" width="17.625" customWidth="1"/>
    <col min="8" max="8" width="14" customWidth="1"/>
    <col min="10" max="10" width="13.75" customWidth="1"/>
  </cols>
  <sheetData>
    <row r="1" spans="1:8" ht="25.5">
      <c r="A1" s="153" t="s">
        <v>252</v>
      </c>
      <c r="B1" s="153"/>
      <c r="C1" s="153"/>
      <c r="D1" s="153"/>
      <c r="E1" s="153"/>
      <c r="F1" s="153"/>
      <c r="G1" s="153"/>
      <c r="H1" s="16"/>
    </row>
    <row r="2" spans="1:8">
      <c r="G2" t="s">
        <v>81</v>
      </c>
    </row>
    <row r="3" spans="1:8" ht="15.75">
      <c r="A3" s="17" t="s">
        <v>167</v>
      </c>
      <c r="B3" s="18" t="s">
        <v>178</v>
      </c>
      <c r="C3" s="18" t="s">
        <v>179</v>
      </c>
      <c r="D3" s="18" t="s">
        <v>180</v>
      </c>
      <c r="E3" s="19" t="s">
        <v>85</v>
      </c>
      <c r="F3" s="18" t="s">
        <v>181</v>
      </c>
      <c r="G3" s="20" t="s">
        <v>182</v>
      </c>
      <c r="H3" s="21" t="s">
        <v>183</v>
      </c>
    </row>
    <row r="4" spans="1:8" ht="15.75">
      <c r="A4" s="22" t="s">
        <v>184</v>
      </c>
      <c r="B4" s="23">
        <v>1707995.86</v>
      </c>
      <c r="C4" s="23">
        <f>27*81700</f>
        <v>2205900</v>
      </c>
      <c r="D4" s="23">
        <f>E4-B4</f>
        <v>-90800</v>
      </c>
      <c r="E4" s="23">
        <v>1617195.86</v>
      </c>
      <c r="F4" s="24"/>
      <c r="G4" s="25"/>
      <c r="H4" s="26"/>
    </row>
    <row r="5" spans="1:8" ht="15.75">
      <c r="A5" s="22" t="s">
        <v>185</v>
      </c>
      <c r="B5" s="23"/>
      <c r="C5" s="23"/>
      <c r="D5" s="23">
        <f t="shared" ref="D5:D11" si="0">E5-B5</f>
        <v>0</v>
      </c>
      <c r="E5" s="23"/>
      <c r="F5" s="24"/>
      <c r="G5" s="27"/>
      <c r="H5" s="26"/>
    </row>
    <row r="6" spans="1:8" ht="15.75">
      <c r="A6" s="28" t="s">
        <v>186</v>
      </c>
      <c r="B6" s="23">
        <v>260173.5</v>
      </c>
      <c r="C6" s="23"/>
      <c r="D6" s="23">
        <f t="shared" si="0"/>
        <v>0</v>
      </c>
      <c r="E6" s="23">
        <v>260173.5</v>
      </c>
      <c r="F6" s="24"/>
      <c r="G6" s="29"/>
      <c r="H6" s="26"/>
    </row>
    <row r="7" spans="1:8" ht="15.75">
      <c r="A7" s="22" t="s">
        <v>187</v>
      </c>
      <c r="B7" s="23"/>
      <c r="C7" s="23">
        <f>E4*0.12</f>
        <v>194063.50320000001</v>
      </c>
      <c r="D7" s="23">
        <f t="shared" si="0"/>
        <v>80859.793000000005</v>
      </c>
      <c r="E7" s="23">
        <f>E4*0.05</f>
        <v>80859.793000000005</v>
      </c>
      <c r="F7" s="23">
        <f>E4*0.05</f>
        <v>80859.793000000005</v>
      </c>
      <c r="G7" s="27"/>
      <c r="H7" s="26"/>
    </row>
    <row r="8" spans="1:8" ht="15.75">
      <c r="A8" s="22" t="s">
        <v>188</v>
      </c>
      <c r="B8" s="23"/>
      <c r="C8" s="23">
        <f>E4*0.02</f>
        <v>32343.917200000004</v>
      </c>
      <c r="D8" s="23">
        <f t="shared" si="0"/>
        <v>32343.919999999998</v>
      </c>
      <c r="E8" s="23">
        <f>F8</f>
        <v>32343.919999999998</v>
      </c>
      <c r="F8" s="24">
        <v>32343.919999999998</v>
      </c>
      <c r="G8" s="27"/>
      <c r="H8" s="26"/>
    </row>
    <row r="9" spans="1:8" ht="15.75">
      <c r="A9" s="22" t="s">
        <v>189</v>
      </c>
      <c r="B9" s="23"/>
      <c r="C9" s="23">
        <f>E4*0.025</f>
        <v>40429.896500000003</v>
      </c>
      <c r="D9" s="23">
        <f t="shared" si="0"/>
        <v>40429.9</v>
      </c>
      <c r="E9" s="23">
        <f>F9</f>
        <v>40429.9</v>
      </c>
      <c r="F9" s="24">
        <v>40429.9</v>
      </c>
      <c r="G9" s="27"/>
      <c r="H9" s="26"/>
    </row>
    <row r="10" spans="1:8" ht="15.75">
      <c r="A10" s="26" t="s">
        <v>190</v>
      </c>
      <c r="B10" s="26"/>
      <c r="C10" s="26"/>
      <c r="D10" s="23">
        <f t="shared" si="0"/>
        <v>0</v>
      </c>
      <c r="E10" s="26"/>
      <c r="F10" s="26"/>
      <c r="G10" s="26"/>
      <c r="H10" s="26"/>
    </row>
    <row r="11" spans="1:8" ht="15.75">
      <c r="A11" s="126" t="s">
        <v>242</v>
      </c>
      <c r="B11" s="124">
        <f>B4+B6+B7+B8+B9</f>
        <v>1968169.36</v>
      </c>
      <c r="C11" s="125"/>
      <c r="D11" s="23">
        <f t="shared" si="0"/>
        <v>62833.612999999896</v>
      </c>
      <c r="E11" s="124">
        <f>E4+E6+E7+E8+E9</f>
        <v>2031002.973</v>
      </c>
      <c r="F11" s="26"/>
      <c r="G11" s="26"/>
      <c r="H11" s="26"/>
    </row>
    <row r="12" spans="1:8" ht="15.75">
      <c r="A12" s="17" t="s">
        <v>167</v>
      </c>
      <c r="B12" s="18" t="s">
        <v>191</v>
      </c>
      <c r="C12" s="18" t="s">
        <v>179</v>
      </c>
      <c r="D12" s="18" t="s">
        <v>192</v>
      </c>
      <c r="E12" s="19" t="s">
        <v>87</v>
      </c>
      <c r="F12" s="18" t="s">
        <v>181</v>
      </c>
      <c r="G12" s="20" t="s">
        <v>193</v>
      </c>
      <c r="H12" s="21" t="s">
        <v>183</v>
      </c>
    </row>
    <row r="13" spans="1:8" ht="15.75">
      <c r="A13" s="22" t="s">
        <v>184</v>
      </c>
      <c r="B13" s="23">
        <v>1762598.84</v>
      </c>
      <c r="C13" s="23">
        <f>26*84000</f>
        <v>2184000</v>
      </c>
      <c r="D13" s="23"/>
      <c r="E13" s="23">
        <v>1762598.84</v>
      </c>
      <c r="F13" s="24"/>
      <c r="G13" s="25"/>
      <c r="H13" s="26"/>
    </row>
    <row r="14" spans="1:8" ht="15.75">
      <c r="A14" s="22" t="s">
        <v>185</v>
      </c>
      <c r="B14" s="23"/>
      <c r="C14" s="23"/>
      <c r="D14" s="23"/>
      <c r="E14" s="23"/>
      <c r="F14" s="24"/>
      <c r="G14" s="27"/>
      <c r="H14" s="26"/>
    </row>
    <row r="15" spans="1:8" ht="15.75">
      <c r="A15" s="28" t="s">
        <v>186</v>
      </c>
      <c r="B15" s="23">
        <v>122356.5</v>
      </c>
      <c r="C15" s="23"/>
      <c r="D15" s="23"/>
      <c r="E15" s="23">
        <v>122356.5</v>
      </c>
      <c r="F15" s="24"/>
      <c r="G15" s="29"/>
      <c r="H15" s="26"/>
    </row>
    <row r="16" spans="1:8" ht="15.75">
      <c r="A16" s="22" t="s">
        <v>187</v>
      </c>
      <c r="B16" s="23"/>
      <c r="C16" s="23">
        <f>E13*0.12</f>
        <v>211511.86079999999</v>
      </c>
      <c r="D16" s="23">
        <f t="shared" ref="D16:D19" si="1">E16-B16</f>
        <v>88129.94200000001</v>
      </c>
      <c r="E16" s="23">
        <f>E13*0.05</f>
        <v>88129.94200000001</v>
      </c>
      <c r="F16" s="23">
        <f>E13*0.05</f>
        <v>88129.94200000001</v>
      </c>
      <c r="G16" s="27"/>
      <c r="H16" s="26"/>
    </row>
    <row r="17" spans="1:10" ht="15.75">
      <c r="A17" s="22" t="s">
        <v>188</v>
      </c>
      <c r="B17" s="23"/>
      <c r="C17" s="23">
        <f>E13*0.02</f>
        <v>35251.976800000004</v>
      </c>
      <c r="D17" s="23">
        <f t="shared" si="1"/>
        <v>35251.976800000004</v>
      </c>
      <c r="E17" s="23">
        <f>F17</f>
        <v>35251.976800000004</v>
      </c>
      <c r="F17" s="24">
        <f>E13*0.02</f>
        <v>35251.976800000004</v>
      </c>
      <c r="G17" s="27"/>
      <c r="H17" s="26"/>
    </row>
    <row r="18" spans="1:10" ht="15.75">
      <c r="A18" s="22" t="s">
        <v>189</v>
      </c>
      <c r="B18" s="23"/>
      <c r="C18" s="23">
        <f>E13*0.025</f>
        <v>44064.971000000005</v>
      </c>
      <c r="D18" s="23">
        <f t="shared" si="1"/>
        <v>44064.971000000005</v>
      </c>
      <c r="E18" s="23">
        <f>F18</f>
        <v>44064.971000000005</v>
      </c>
      <c r="F18" s="24">
        <f>E13*0.025</f>
        <v>44064.971000000005</v>
      </c>
      <c r="G18" s="27"/>
      <c r="H18" s="26"/>
    </row>
    <row r="19" spans="1:10" ht="15.75">
      <c r="A19" s="26" t="s">
        <v>190</v>
      </c>
      <c r="B19" s="30">
        <v>619111.34</v>
      </c>
      <c r="C19" s="26"/>
      <c r="D19" s="23">
        <f t="shared" si="1"/>
        <v>-619111.34</v>
      </c>
      <c r="E19" s="26">
        <v>0</v>
      </c>
      <c r="F19" s="26"/>
      <c r="G19" s="26"/>
      <c r="H19" s="26"/>
    </row>
    <row r="20" spans="1:10" ht="15.75">
      <c r="A20" s="126" t="s">
        <v>242</v>
      </c>
      <c r="B20" s="124">
        <f>B13+B15+B16+B17+B18+B19</f>
        <v>2504066.6800000002</v>
      </c>
      <c r="C20" s="125"/>
      <c r="D20" s="23">
        <f>E20-B20</f>
        <v>-451664.45020000008</v>
      </c>
      <c r="E20" s="124">
        <f>E13+E15+E16+E17+E18</f>
        <v>2052402.2298000001</v>
      </c>
      <c r="F20" s="26"/>
      <c r="G20" s="26"/>
      <c r="H20" s="26"/>
    </row>
    <row r="21" spans="1:10" ht="15.75">
      <c r="A21" s="17" t="s">
        <v>167</v>
      </c>
      <c r="B21" s="18" t="s">
        <v>194</v>
      </c>
      <c r="C21" s="18" t="s">
        <v>179</v>
      </c>
      <c r="D21" s="18" t="s">
        <v>195</v>
      </c>
      <c r="E21" s="19" t="s">
        <v>89</v>
      </c>
      <c r="F21" s="18" t="s">
        <v>181</v>
      </c>
      <c r="G21" s="20" t="s">
        <v>196</v>
      </c>
      <c r="H21" s="21" t="s">
        <v>183</v>
      </c>
    </row>
    <row r="22" spans="1:10" ht="15.75">
      <c r="A22" s="22" t="s">
        <v>184</v>
      </c>
      <c r="B22" s="23">
        <v>1999902.24</v>
      </c>
      <c r="C22" s="23">
        <f>86300*26</f>
        <v>2243800</v>
      </c>
      <c r="D22" s="23"/>
      <c r="E22" s="23">
        <v>1999902.24</v>
      </c>
      <c r="F22" s="24"/>
      <c r="G22" s="25"/>
      <c r="H22" s="26"/>
      <c r="J22" s="31"/>
    </row>
    <row r="23" spans="1:10" ht="15.75">
      <c r="A23" s="22" t="s">
        <v>185</v>
      </c>
      <c r="B23" s="23"/>
      <c r="C23" s="23"/>
      <c r="D23" s="23"/>
      <c r="E23" s="23"/>
      <c r="F23" s="24"/>
      <c r="G23" s="27"/>
      <c r="H23" s="26"/>
    </row>
    <row r="24" spans="1:10" ht="15.75">
      <c r="A24" s="28" t="s">
        <v>186</v>
      </c>
      <c r="B24" s="23">
        <v>183816.52</v>
      </c>
      <c r="C24" s="23"/>
      <c r="D24" s="23"/>
      <c r="E24" s="23">
        <v>183816.52</v>
      </c>
      <c r="F24" s="24"/>
      <c r="G24" s="29"/>
      <c r="H24" s="26"/>
    </row>
    <row r="25" spans="1:10" ht="15.75">
      <c r="A25" s="22" t="s">
        <v>187</v>
      </c>
      <c r="B25" s="23"/>
      <c r="C25" s="23">
        <f>E22*0.12</f>
        <v>239988.26879999999</v>
      </c>
      <c r="D25" s="23">
        <f t="shared" ref="D25:D28" si="2">E25-B25</f>
        <v>99995.112000000008</v>
      </c>
      <c r="E25" s="23">
        <f>E22*0.05</f>
        <v>99995.112000000008</v>
      </c>
      <c r="F25" s="23">
        <f>E22*0.05</f>
        <v>99995.112000000008</v>
      </c>
      <c r="G25" s="27"/>
      <c r="H25" s="26"/>
    </row>
    <row r="26" spans="1:10" ht="15.75">
      <c r="A26" s="22" t="s">
        <v>188</v>
      </c>
      <c r="B26" s="23"/>
      <c r="C26" s="23">
        <f>E22*0.02</f>
        <v>39998.044800000003</v>
      </c>
      <c r="D26" s="23">
        <f t="shared" si="2"/>
        <v>39998.044800000003</v>
      </c>
      <c r="E26" s="23">
        <f>F26</f>
        <v>39998.044800000003</v>
      </c>
      <c r="F26" s="24">
        <f>E22*0.02</f>
        <v>39998.044800000003</v>
      </c>
      <c r="G26" s="27"/>
      <c r="H26" s="26"/>
    </row>
    <row r="27" spans="1:10" ht="15.75">
      <c r="A27" s="22" t="s">
        <v>189</v>
      </c>
      <c r="B27" s="23"/>
      <c r="C27" s="23">
        <f>E22*0.025</f>
        <v>49997.556000000004</v>
      </c>
      <c r="D27" s="23">
        <f t="shared" si="2"/>
        <v>49997.556000000004</v>
      </c>
      <c r="E27" s="23">
        <f>F27</f>
        <v>49997.556000000004</v>
      </c>
      <c r="F27" s="24">
        <f>E22*0.025</f>
        <v>49997.556000000004</v>
      </c>
      <c r="G27" s="27"/>
      <c r="H27" s="26"/>
    </row>
    <row r="28" spans="1:10" ht="15.75">
      <c r="A28" s="26" t="s">
        <v>190</v>
      </c>
      <c r="B28" s="30">
        <v>619111.34</v>
      </c>
      <c r="C28" s="26"/>
      <c r="D28" s="23">
        <f t="shared" si="2"/>
        <v>-619111.34</v>
      </c>
      <c r="E28" s="26">
        <v>0</v>
      </c>
      <c r="F28" s="26"/>
      <c r="G28" s="26"/>
      <c r="H28" s="26"/>
    </row>
    <row r="29" spans="1:10" ht="15.75">
      <c r="A29" s="22" t="s">
        <v>242</v>
      </c>
      <c r="B29" s="124">
        <f>B22+B24++B25+B26+B27+B28</f>
        <v>2802830.0999999996</v>
      </c>
      <c r="C29" s="125"/>
      <c r="D29" s="23">
        <f>E29-B29</f>
        <v>-429120.62719999999</v>
      </c>
      <c r="E29" s="124">
        <f>E22+E24+E25+E26+E27</f>
        <v>2373709.4727999996</v>
      </c>
      <c r="F29" s="26"/>
      <c r="G29" s="26"/>
      <c r="H29" s="26"/>
    </row>
  </sheetData>
  <mergeCells count="1">
    <mergeCell ref="A1:G1"/>
  </mergeCells>
  <phoneticPr fontId="32" type="noConversion"/>
  <pageMargins left="0.7" right="0.7" top="0.43263888888888902" bottom="0.43263888888888902"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1:J31"/>
  <sheetViews>
    <sheetView tabSelected="1" workbookViewId="0">
      <selection activeCell="F1" sqref="F1:J31"/>
    </sheetView>
  </sheetViews>
  <sheetFormatPr defaultColWidth="9" defaultRowHeight="13.5"/>
  <cols>
    <col min="1" max="1" width="25.875" customWidth="1"/>
    <col min="2" max="2" width="15" customWidth="1"/>
    <col min="3" max="3" width="14.375" customWidth="1"/>
    <col min="4" max="4" width="13.375" customWidth="1"/>
    <col min="5" max="5" width="13.5" customWidth="1"/>
    <col min="6" max="6" width="25.125" customWidth="1"/>
    <col min="7" max="7" width="14.25" customWidth="1"/>
    <col min="8" max="8" width="12" customWidth="1"/>
    <col min="9" max="9" width="10.375" customWidth="1"/>
    <col min="10" max="10" width="13" customWidth="1"/>
  </cols>
  <sheetData>
    <row r="1" spans="1:10" ht="25.5">
      <c r="A1" s="154" t="s">
        <v>197</v>
      </c>
      <c r="B1" s="154"/>
      <c r="C1" s="154"/>
      <c r="D1" s="154"/>
      <c r="E1" s="154"/>
      <c r="F1" s="154" t="s">
        <v>253</v>
      </c>
      <c r="G1" s="154"/>
      <c r="H1" s="154"/>
      <c r="I1" s="154"/>
      <c r="J1" s="154"/>
    </row>
    <row r="2" spans="1:10" ht="15.75">
      <c r="A2" s="6" t="s">
        <v>198</v>
      </c>
      <c r="B2" s="7" t="s">
        <v>199</v>
      </c>
      <c r="C2" s="7" t="s">
        <v>200</v>
      </c>
      <c r="D2" s="7" t="s">
        <v>201</v>
      </c>
      <c r="E2" s="7" t="s">
        <v>202</v>
      </c>
      <c r="F2" s="6" t="s">
        <v>198</v>
      </c>
      <c r="G2" s="7" t="s">
        <v>199</v>
      </c>
      <c r="H2" s="7" t="s">
        <v>200</v>
      </c>
      <c r="I2" s="7" t="s">
        <v>201</v>
      </c>
      <c r="J2" s="7" t="s">
        <v>202</v>
      </c>
    </row>
    <row r="3" spans="1:10" ht="21.75" customHeight="1">
      <c r="A3" s="8" t="s">
        <v>203</v>
      </c>
      <c r="B3" s="9">
        <f>B4+B9+B21+B28</f>
        <v>5253487.8899999997</v>
      </c>
      <c r="C3" s="10"/>
      <c r="D3" s="10"/>
      <c r="E3" s="10"/>
      <c r="F3" s="8" t="s">
        <v>203</v>
      </c>
      <c r="G3" s="9">
        <f>G4+G9+G21+G28</f>
        <v>2687680</v>
      </c>
      <c r="H3" s="10"/>
      <c r="I3" s="10"/>
      <c r="J3" s="127">
        <f>J4+J9++J21+J28</f>
        <v>235792.375</v>
      </c>
    </row>
    <row r="4" spans="1:10" ht="21.75" customHeight="1">
      <c r="A4" s="11" t="s">
        <v>204</v>
      </c>
      <c r="B4" s="9">
        <f>B5+B7</f>
        <v>2712199.69</v>
      </c>
      <c r="C4" s="10"/>
      <c r="D4" s="10"/>
      <c r="E4" s="10"/>
      <c r="F4" s="11" t="s">
        <v>204</v>
      </c>
      <c r="G4" s="9">
        <f>G5+G7</f>
        <v>1680000</v>
      </c>
      <c r="H4" s="10"/>
      <c r="I4" s="10"/>
      <c r="J4" s="127">
        <f>J5+J6+J7+J8</f>
        <v>53200</v>
      </c>
    </row>
    <row r="5" spans="1:10" ht="21.75" customHeight="1">
      <c r="A5" s="12" t="s">
        <v>205</v>
      </c>
      <c r="B5" s="9">
        <v>2712199.69</v>
      </c>
      <c r="C5" s="10">
        <v>20</v>
      </c>
      <c r="D5" s="13">
        <v>0.05</v>
      </c>
      <c r="E5" s="14">
        <v>4.7500000000000001E-2</v>
      </c>
      <c r="F5" s="12" t="s">
        <v>205</v>
      </c>
      <c r="G5" s="9">
        <v>1680000</v>
      </c>
      <c r="H5" s="10">
        <v>30</v>
      </c>
      <c r="I5" s="13">
        <v>0.05</v>
      </c>
      <c r="J5" s="127">
        <f>G5*0.95/H5</f>
        <v>53200</v>
      </c>
    </row>
    <row r="6" spans="1:10" ht="21.75" customHeight="1">
      <c r="A6" s="12" t="s">
        <v>206</v>
      </c>
      <c r="B6" s="9"/>
      <c r="C6" s="10"/>
      <c r="D6" s="10"/>
      <c r="E6" s="10"/>
      <c r="F6" s="12" t="s">
        <v>206</v>
      </c>
      <c r="G6" s="9"/>
      <c r="H6" s="10"/>
      <c r="I6" s="10"/>
      <c r="J6" s="127"/>
    </row>
    <row r="7" spans="1:10" ht="21.75" customHeight="1">
      <c r="A7" s="12" t="s">
        <v>207</v>
      </c>
      <c r="B7" s="9"/>
      <c r="C7" s="10"/>
      <c r="D7" s="10"/>
      <c r="E7" s="10"/>
      <c r="F7" s="12" t="s">
        <v>207</v>
      </c>
      <c r="G7" s="9"/>
      <c r="H7" s="10"/>
      <c r="I7" s="10"/>
      <c r="J7" s="127"/>
    </row>
    <row r="8" spans="1:10" ht="21.75" customHeight="1">
      <c r="A8" s="12" t="s">
        <v>208</v>
      </c>
      <c r="B8" s="9"/>
      <c r="C8" s="10"/>
      <c r="D8" s="10"/>
      <c r="E8" s="10"/>
      <c r="F8" s="12" t="s">
        <v>208</v>
      </c>
      <c r="G8" s="9"/>
      <c r="H8" s="10"/>
      <c r="I8" s="10"/>
      <c r="J8" s="127"/>
    </row>
    <row r="9" spans="1:10" ht="21.75" customHeight="1">
      <c r="A9" s="15" t="s">
        <v>209</v>
      </c>
      <c r="B9" s="9">
        <f>B11</f>
        <v>85035</v>
      </c>
      <c r="C9" s="10">
        <v>10</v>
      </c>
      <c r="D9" s="13">
        <v>0.05</v>
      </c>
      <c r="E9" s="14">
        <v>9.5000000000000001E-2</v>
      </c>
      <c r="F9" s="15" t="s">
        <v>209</v>
      </c>
      <c r="G9" s="9">
        <f>G10+G11+G12+G13++G14+G15+G16+G17+G18+G19+G20</f>
        <v>595630</v>
      </c>
      <c r="H9" s="10"/>
      <c r="I9" s="13"/>
      <c r="J9" s="127">
        <f>J10+J11+J13+J15+J17+J18+J19</f>
        <v>106765.75</v>
      </c>
    </row>
    <row r="10" spans="1:10" ht="21.75" customHeight="1">
      <c r="A10" s="12" t="s">
        <v>210</v>
      </c>
      <c r="B10" s="9"/>
      <c r="C10" s="10"/>
      <c r="D10" s="10"/>
      <c r="E10" s="10"/>
      <c r="F10" s="12" t="s">
        <v>210</v>
      </c>
      <c r="G10" s="9">
        <f>82400+101200+4000</f>
        <v>187600</v>
      </c>
      <c r="H10" s="10">
        <v>6</v>
      </c>
      <c r="I10" s="13">
        <v>0.05</v>
      </c>
      <c r="J10" s="127">
        <f t="shared" ref="J10:J17" si="0">G10*0.95/H10</f>
        <v>29703.333333333332</v>
      </c>
    </row>
    <row r="11" spans="1:10" ht="21.75" customHeight="1">
      <c r="A11" s="12" t="s">
        <v>211</v>
      </c>
      <c r="B11" s="9">
        <v>85035</v>
      </c>
      <c r="C11" s="10"/>
      <c r="D11" s="10"/>
      <c r="E11" s="10"/>
      <c r="F11" s="12" t="s">
        <v>211</v>
      </c>
      <c r="G11" s="9">
        <f>14630</f>
        <v>14630</v>
      </c>
      <c r="H11" s="10">
        <v>6</v>
      </c>
      <c r="I11" s="13">
        <v>0.05</v>
      </c>
      <c r="J11" s="127">
        <f t="shared" si="0"/>
        <v>2316.4166666666665</v>
      </c>
    </row>
    <row r="12" spans="1:10" ht="21.75" customHeight="1">
      <c r="A12" s="12" t="s">
        <v>212</v>
      </c>
      <c r="B12" s="9"/>
      <c r="C12" s="10"/>
      <c r="D12" s="10"/>
      <c r="E12" s="10"/>
      <c r="F12" s="12" t="s">
        <v>212</v>
      </c>
      <c r="G12" s="9"/>
      <c r="H12" s="10"/>
      <c r="I12" s="13"/>
      <c r="J12" s="127"/>
    </row>
    <row r="13" spans="1:10" ht="21.75" customHeight="1">
      <c r="A13" s="12" t="s">
        <v>213</v>
      </c>
      <c r="B13" s="9"/>
      <c r="C13" s="10"/>
      <c r="D13" s="10"/>
      <c r="E13" s="10"/>
      <c r="F13" s="12" t="s">
        <v>213</v>
      </c>
      <c r="G13" s="9">
        <v>130016</v>
      </c>
      <c r="H13" s="10">
        <v>5</v>
      </c>
      <c r="I13" s="13">
        <v>0.05</v>
      </c>
      <c r="J13" s="127">
        <f t="shared" si="0"/>
        <v>24703.040000000001</v>
      </c>
    </row>
    <row r="14" spans="1:10" ht="21.75" customHeight="1">
      <c r="A14" s="12" t="s">
        <v>214</v>
      </c>
      <c r="B14" s="9"/>
      <c r="C14" s="10"/>
      <c r="D14" s="10"/>
      <c r="E14" s="10"/>
      <c r="F14" s="12" t="s">
        <v>214</v>
      </c>
      <c r="G14" s="9"/>
      <c r="H14" s="10"/>
      <c r="I14" s="13"/>
      <c r="J14" s="127"/>
    </row>
    <row r="15" spans="1:10" ht="21.75" customHeight="1">
      <c r="A15" s="12" t="s">
        <v>215</v>
      </c>
      <c r="B15" s="9"/>
      <c r="C15" s="10"/>
      <c r="D15" s="10"/>
      <c r="E15" s="10"/>
      <c r="F15" s="12" t="s">
        <v>215</v>
      </c>
      <c r="G15" s="9">
        <f>36841+218603</f>
        <v>255444</v>
      </c>
      <c r="H15" s="10">
        <v>5</v>
      </c>
      <c r="I15" s="13">
        <v>0.05</v>
      </c>
      <c r="J15" s="127">
        <f t="shared" si="0"/>
        <v>48534.36</v>
      </c>
    </row>
    <row r="16" spans="1:10" ht="21.75" customHeight="1">
      <c r="A16" s="12" t="s">
        <v>216</v>
      </c>
      <c r="B16" s="9"/>
      <c r="C16" s="10"/>
      <c r="D16" s="10"/>
      <c r="E16" s="10"/>
      <c r="F16" s="12" t="s">
        <v>216</v>
      </c>
      <c r="G16" s="9"/>
      <c r="H16" s="10"/>
      <c r="I16" s="13"/>
      <c r="J16" s="127"/>
    </row>
    <row r="17" spans="1:10" ht="21.75" customHeight="1">
      <c r="A17" s="12" t="s">
        <v>217</v>
      </c>
      <c r="B17" s="9"/>
      <c r="C17" s="10"/>
      <c r="D17" s="10"/>
      <c r="E17" s="10"/>
      <c r="F17" s="12" t="s">
        <v>217</v>
      </c>
      <c r="G17" s="9">
        <v>7940</v>
      </c>
      <c r="H17" s="10">
        <v>5</v>
      </c>
      <c r="I17" s="13">
        <v>0.05</v>
      </c>
      <c r="J17" s="127">
        <f t="shared" si="0"/>
        <v>1508.6</v>
      </c>
    </row>
    <row r="18" spans="1:10" ht="21.75" customHeight="1">
      <c r="A18" s="12" t="s">
        <v>218</v>
      </c>
      <c r="B18" s="9"/>
      <c r="C18" s="10"/>
      <c r="D18" s="10"/>
      <c r="E18" s="10"/>
      <c r="F18" s="12" t="s">
        <v>218</v>
      </c>
      <c r="G18" s="9"/>
      <c r="H18" s="10"/>
      <c r="I18" s="10"/>
      <c r="J18" s="127"/>
    </row>
    <row r="19" spans="1:10" ht="21.75" customHeight="1">
      <c r="A19" s="12" t="s">
        <v>219</v>
      </c>
      <c r="B19" s="9"/>
      <c r="C19" s="10"/>
      <c r="D19" s="10"/>
      <c r="E19" s="10"/>
      <c r="F19" s="12" t="s">
        <v>219</v>
      </c>
      <c r="G19" s="9"/>
      <c r="H19" s="10"/>
      <c r="I19" s="10"/>
      <c r="J19" s="127"/>
    </row>
    <row r="20" spans="1:10" ht="21.75" customHeight="1">
      <c r="A20" s="12" t="s">
        <v>220</v>
      </c>
      <c r="B20" s="9"/>
      <c r="C20" s="10"/>
      <c r="D20" s="10"/>
      <c r="E20" s="10"/>
      <c r="F20" s="12" t="s">
        <v>220</v>
      </c>
      <c r="G20" s="9"/>
      <c r="H20" s="10"/>
      <c r="I20" s="10"/>
      <c r="J20" s="127"/>
    </row>
    <row r="21" spans="1:10" ht="21.75" customHeight="1">
      <c r="A21" s="15" t="s">
        <v>221</v>
      </c>
      <c r="B21" s="9">
        <v>1393510.7</v>
      </c>
      <c r="C21" s="10">
        <v>10</v>
      </c>
      <c r="D21" s="13">
        <v>0.05</v>
      </c>
      <c r="E21" s="14">
        <v>9.5000000000000001E-2</v>
      </c>
      <c r="F21" s="15" t="s">
        <v>221</v>
      </c>
      <c r="G21" s="9">
        <f>G22+G23+G27</f>
        <v>220799</v>
      </c>
      <c r="H21" s="10">
        <v>5</v>
      </c>
      <c r="I21" s="13">
        <v>0.05</v>
      </c>
      <c r="J21" s="127">
        <f t="shared" ref="J21:J24" si="1">G21*0.95/H21</f>
        <v>41951.81</v>
      </c>
    </row>
    <row r="22" spans="1:10" ht="21.75" customHeight="1">
      <c r="A22" s="12" t="s">
        <v>222</v>
      </c>
      <c r="B22" s="9"/>
      <c r="C22" s="10"/>
      <c r="D22" s="10"/>
      <c r="E22" s="10"/>
      <c r="F22" s="12" t="s">
        <v>222</v>
      </c>
      <c r="G22" s="9">
        <f>132499+15943</f>
        <v>148442</v>
      </c>
      <c r="H22" s="10">
        <v>5</v>
      </c>
      <c r="I22" s="13">
        <v>0.05</v>
      </c>
      <c r="J22" s="127">
        <f t="shared" si="1"/>
        <v>28203.98</v>
      </c>
    </row>
    <row r="23" spans="1:10" ht="21.75" customHeight="1">
      <c r="A23" s="12" t="s">
        <v>223</v>
      </c>
      <c r="B23" s="9"/>
      <c r="C23" s="10"/>
      <c r="D23" s="10"/>
      <c r="E23" s="10"/>
      <c r="F23" s="12" t="s">
        <v>223</v>
      </c>
      <c r="G23" s="9">
        <f>44315+28042</f>
        <v>72357</v>
      </c>
      <c r="H23" s="10">
        <v>5</v>
      </c>
      <c r="I23" s="13">
        <v>0.05</v>
      </c>
      <c r="J23" s="127">
        <f t="shared" si="1"/>
        <v>13747.829999999998</v>
      </c>
    </row>
    <row r="24" spans="1:10" ht="21.75" customHeight="1">
      <c r="A24" s="12" t="s">
        <v>224</v>
      </c>
      <c r="B24" s="9"/>
      <c r="C24" s="10"/>
      <c r="D24" s="10"/>
      <c r="E24" s="10"/>
      <c r="F24" s="12" t="s">
        <v>224</v>
      </c>
      <c r="G24" s="9">
        <v>51469</v>
      </c>
      <c r="H24" s="10">
        <v>5</v>
      </c>
      <c r="I24" s="13">
        <v>0.05</v>
      </c>
      <c r="J24" s="127">
        <f t="shared" si="1"/>
        <v>9779.1099999999988</v>
      </c>
    </row>
    <row r="25" spans="1:10" ht="21.75" customHeight="1">
      <c r="A25" s="12" t="s">
        <v>225</v>
      </c>
      <c r="B25" s="9"/>
      <c r="C25" s="10"/>
      <c r="D25" s="10"/>
      <c r="E25" s="10"/>
      <c r="F25" s="12" t="s">
        <v>225</v>
      </c>
      <c r="G25" s="9"/>
      <c r="H25" s="10"/>
      <c r="I25" s="10"/>
      <c r="J25" s="127"/>
    </row>
    <row r="26" spans="1:10" ht="21.75" customHeight="1">
      <c r="A26" s="12" t="s">
        <v>226</v>
      </c>
      <c r="B26" s="9"/>
      <c r="C26" s="10"/>
      <c r="D26" s="10"/>
      <c r="E26" s="10"/>
      <c r="F26" s="12" t="s">
        <v>226</v>
      </c>
      <c r="G26" s="9"/>
      <c r="H26" s="10"/>
      <c r="I26" s="10"/>
      <c r="J26" s="127"/>
    </row>
    <row r="27" spans="1:10" ht="21.75" customHeight="1">
      <c r="A27" s="12" t="s">
        <v>227</v>
      </c>
      <c r="B27" s="9"/>
      <c r="C27" s="10"/>
      <c r="D27" s="10"/>
      <c r="E27" s="10"/>
      <c r="F27" s="12" t="s">
        <v>227</v>
      </c>
      <c r="G27" s="9"/>
      <c r="H27" s="10"/>
      <c r="I27" s="10"/>
      <c r="J27" s="127"/>
    </row>
    <row r="28" spans="1:10" ht="21.75" customHeight="1">
      <c r="A28" s="15" t="s">
        <v>228</v>
      </c>
      <c r="B28" s="9">
        <v>1062742.5</v>
      </c>
      <c r="C28" s="10">
        <v>10</v>
      </c>
      <c r="D28" s="13">
        <v>0.05</v>
      </c>
      <c r="E28" s="10">
        <v>9.5000000000000001E-2</v>
      </c>
      <c r="F28" s="15" t="s">
        <v>228</v>
      </c>
      <c r="G28" s="9">
        <f>G29+G30+G31</f>
        <v>191251</v>
      </c>
      <c r="H28" s="10"/>
      <c r="I28" s="13"/>
      <c r="J28" s="127">
        <f>J30+J31</f>
        <v>33874.814999999995</v>
      </c>
    </row>
    <row r="29" spans="1:10" ht="21.75" customHeight="1">
      <c r="A29" s="12" t="s">
        <v>229</v>
      </c>
      <c r="B29" s="10"/>
      <c r="C29" s="10"/>
      <c r="D29" s="10"/>
      <c r="E29" s="10"/>
      <c r="F29" s="12" t="s">
        <v>229</v>
      </c>
      <c r="G29" s="10"/>
      <c r="H29" s="10"/>
      <c r="I29" s="10"/>
      <c r="J29" s="127"/>
    </row>
    <row r="30" spans="1:10" ht="21.75" customHeight="1">
      <c r="A30" s="12" t="s">
        <v>230</v>
      </c>
      <c r="B30" s="10"/>
      <c r="C30" s="10"/>
      <c r="D30" s="10"/>
      <c r="E30" s="10"/>
      <c r="F30" s="12" t="s">
        <v>230</v>
      </c>
      <c r="G30" s="10">
        <f>78200+12126+75000</f>
        <v>165326</v>
      </c>
      <c r="H30" s="10">
        <v>5</v>
      </c>
      <c r="I30" s="13">
        <v>0.05</v>
      </c>
      <c r="J30" s="127">
        <f t="shared" ref="J30:J31" si="2">G30*0.95/H30</f>
        <v>31411.939999999995</v>
      </c>
    </row>
    <row r="31" spans="1:10" ht="21.75" customHeight="1">
      <c r="A31" s="12" t="s">
        <v>231</v>
      </c>
      <c r="B31" s="10"/>
      <c r="C31" s="10"/>
      <c r="D31" s="10"/>
      <c r="E31" s="10"/>
      <c r="F31" s="12" t="s">
        <v>231</v>
      </c>
      <c r="G31" s="10">
        <f>13000+8925+2560+1440</f>
        <v>25925</v>
      </c>
      <c r="H31" s="10">
        <v>10</v>
      </c>
      <c r="I31" s="13">
        <v>0.05</v>
      </c>
      <c r="J31" s="127">
        <f t="shared" si="2"/>
        <v>2462.875</v>
      </c>
    </row>
  </sheetData>
  <mergeCells count="2">
    <mergeCell ref="A1:E1"/>
    <mergeCell ref="F1:J1"/>
  </mergeCells>
  <phoneticPr fontId="3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2022-08-18T02:58:10Z</cp:lastPrinted>
  <dcterms:created xsi:type="dcterms:W3CDTF">2022-07-04T01:13:00Z</dcterms:created>
  <dcterms:modified xsi:type="dcterms:W3CDTF">2022-08-18T02:59:51Z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2052-11.1.0.11339</vt:lpwstr>
  </property>
  <property fmtid="{D5CDD505-2E9C-101B-9397-08002B2CF9AE}" pid="3" name="ICV">
    <vt:lpwstr>4A6BDEA928E248E3B2D37C315D36D741</vt:lpwstr>
  </property>
</Properties>
</file>