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0736" windowHeight="11760" firstSheet="2" activeTab="8"/>
  </bookViews>
  <sheets>
    <sheet name="封面" sheetId="1" r:id="rId1"/>
    <sheet name="基本情况表" sheetId="2" r:id="rId2"/>
    <sheet name="收入情况表" sheetId="3" r:id="rId3"/>
    <sheet name="教育成本归集表" sheetId="4" r:id="rId4"/>
    <sheet name="教育培养成本核定表" sheetId="5" r:id="rId5"/>
    <sheet name="学生人数核定表" sheetId="6" r:id="rId6"/>
    <sheet name="教职工人数核定表" sheetId="7" r:id="rId7"/>
    <sheet name="薪酬核定表" sheetId="8" r:id="rId8"/>
    <sheet name="固定资产折旧计算表" sheetId="9" r:id="rId9"/>
    <sheet name="承若书" sheetId="10" r:id="rId10"/>
  </sheets>
  <calcPr calcId="124519"/>
</workbook>
</file>

<file path=xl/calcChain.xml><?xml version="1.0" encoding="utf-8"?>
<calcChain xmlns="http://schemas.openxmlformats.org/spreadsheetml/2006/main">
  <c r="I54" i="4"/>
  <c r="I53"/>
  <c r="I52"/>
  <c r="I51"/>
  <c r="I50"/>
  <c r="I49"/>
  <c r="I48"/>
  <c r="I47"/>
  <c r="I46"/>
  <c r="I45"/>
  <c r="I44"/>
  <c r="I43"/>
  <c r="I42"/>
  <c r="I41"/>
  <c r="I40"/>
  <c r="I39"/>
  <c r="I38"/>
  <c r="I37"/>
  <c r="I36"/>
  <c r="I35"/>
  <c r="I34"/>
  <c r="I33"/>
  <c r="I32"/>
  <c r="I31"/>
  <c r="I30"/>
  <c r="I29"/>
  <c r="I28"/>
  <c r="I27"/>
  <c r="I26"/>
  <c r="I25"/>
  <c r="I24"/>
  <c r="I23"/>
  <c r="I22"/>
  <c r="I21"/>
  <c r="I20"/>
  <c r="I19"/>
  <c r="I18"/>
  <c r="I17"/>
  <c r="I16"/>
  <c r="I15"/>
  <c r="I14"/>
  <c r="I13"/>
  <c r="I12"/>
  <c r="I11"/>
  <c r="I10"/>
  <c r="I9"/>
  <c r="I8"/>
  <c r="I7"/>
  <c r="I6"/>
  <c r="I5"/>
  <c r="F55"/>
  <c r="F54"/>
  <c r="F53"/>
  <c r="F52"/>
  <c r="F51"/>
  <c r="F50"/>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C55"/>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6"/>
  <c r="C5"/>
  <c r="J44"/>
  <c r="E3" i="9"/>
  <c r="D27" i="4"/>
  <c r="J5"/>
  <c r="D15" i="5" s="1"/>
  <c r="G5" i="4"/>
  <c r="C15" i="5" s="1"/>
  <c r="D5" i="4"/>
  <c r="B15" i="5" s="1"/>
  <c r="B5" i="4"/>
  <c r="C4" i="8"/>
  <c r="C15"/>
  <c r="C26"/>
  <c r="E27"/>
  <c r="E35" s="1"/>
  <c r="E16"/>
  <c r="E5"/>
  <c r="C4" i="7"/>
  <c r="B4"/>
  <c r="C21"/>
  <c r="B21"/>
  <c r="D46"/>
  <c r="D24"/>
  <c r="J23" i="4"/>
  <c r="B19" i="5"/>
  <c r="B20"/>
  <c r="D19"/>
  <c r="D12" i="4"/>
  <c r="B16" i="5" s="1"/>
  <c r="G12" i="4"/>
  <c r="C16" i="5" s="1"/>
  <c r="C17"/>
  <c r="C19"/>
  <c r="C20"/>
  <c r="C8"/>
  <c r="B8"/>
  <c r="D48" i="4"/>
  <c r="D47"/>
  <c r="D46"/>
  <c r="D45"/>
  <c r="D44" s="1"/>
  <c r="B18" i="5" s="1"/>
  <c r="J46" i="4"/>
  <c r="G44"/>
  <c r="J37"/>
  <c r="D17" i="5" s="1"/>
  <c r="G37" i="4"/>
  <c r="D37"/>
  <c r="B17" i="5" s="1"/>
  <c r="J27" i="4"/>
  <c r="J18"/>
  <c r="J17"/>
  <c r="J14"/>
  <c r="J12" s="1"/>
  <c r="D17"/>
  <c r="E5" i="9"/>
  <c r="D34" i="8"/>
  <c r="D31"/>
  <c r="D30"/>
  <c r="D29"/>
  <c r="D28"/>
  <c r="D26"/>
  <c r="D23"/>
  <c r="D21"/>
  <c r="D20"/>
  <c r="D19"/>
  <c r="D18"/>
  <c r="D17"/>
  <c r="D15"/>
  <c r="D12"/>
  <c r="D11"/>
  <c r="D10"/>
  <c r="D9"/>
  <c r="D8"/>
  <c r="D7"/>
  <c r="D6"/>
  <c r="D4"/>
  <c r="F33"/>
  <c r="E33"/>
  <c r="D33" s="1"/>
  <c r="F32"/>
  <c r="E32"/>
  <c r="D32" s="1"/>
  <c r="F31"/>
  <c r="C31"/>
  <c r="F22"/>
  <c r="F21"/>
  <c r="F11"/>
  <c r="F10"/>
  <c r="E22"/>
  <c r="D22" s="1"/>
  <c r="E21"/>
  <c r="F20"/>
  <c r="C20"/>
  <c r="E11"/>
  <c r="E10"/>
  <c r="F9"/>
  <c r="C9"/>
  <c r="C10"/>
  <c r="E24"/>
  <c r="E13"/>
  <c r="E41" i="7"/>
  <c r="E7"/>
  <c r="E4" s="1"/>
  <c r="D45"/>
  <c r="D38" s="1"/>
  <c r="D44"/>
  <c r="D41"/>
  <c r="F38"/>
  <c r="E38"/>
  <c r="D29"/>
  <c r="D28"/>
  <c r="D27"/>
  <c r="D21" s="1"/>
  <c r="E24"/>
  <c r="E21" s="1"/>
  <c r="D10"/>
  <c r="D4" s="1"/>
  <c r="D11"/>
  <c r="D12"/>
  <c r="D7"/>
  <c r="E7" i="6"/>
  <c r="E6"/>
  <c r="E5"/>
  <c r="B27" i="8"/>
  <c r="B16"/>
  <c r="B5"/>
  <c r="B11" i="4"/>
  <c r="H11"/>
  <c r="H14"/>
  <c r="H46"/>
  <c r="H44" s="1"/>
  <c r="D18" i="5" s="1"/>
  <c r="H37" i="4"/>
  <c r="H51"/>
  <c r="D20" i="5" s="1"/>
  <c r="H18" i="4"/>
  <c r="H17"/>
  <c r="H12"/>
  <c r="H5"/>
  <c r="E11"/>
  <c r="E33" i="9"/>
  <c r="B8"/>
  <c r="E8" s="1"/>
  <c r="E34" s="1"/>
  <c r="E18"/>
  <c r="E7"/>
  <c r="E11"/>
  <c r="E13"/>
  <c r="E22"/>
  <c r="B32"/>
  <c r="B9"/>
  <c r="B21"/>
  <c r="C11" i="3"/>
  <c r="D11"/>
  <c r="B11"/>
  <c r="D5"/>
  <c r="D21" i="5" s="1"/>
  <c r="B5" i="3"/>
  <c r="B21" i="5" s="1"/>
  <c r="E51" i="4"/>
  <c r="E44"/>
  <c r="C18" i="5" s="1"/>
  <c r="E12" i="4"/>
  <c r="E5"/>
  <c r="E37"/>
  <c r="C6" i="3"/>
  <c r="C5" s="1"/>
  <c r="C21" i="5" s="1"/>
  <c r="E55" i="4"/>
  <c r="B51"/>
  <c r="B44"/>
  <c r="B37"/>
  <c r="B17"/>
  <c r="B12" s="1"/>
  <c r="B55" s="1"/>
  <c r="B14" i="5" l="1"/>
  <c r="B22" s="1"/>
  <c r="B23" s="1"/>
  <c r="B24" s="1"/>
  <c r="D27" i="8"/>
  <c r="D16" i="5"/>
  <c r="D14" s="1"/>
  <c r="D22" s="1"/>
  <c r="D23" s="1"/>
  <c r="D24" s="1"/>
  <c r="J55" i="4"/>
  <c r="I55" s="1"/>
  <c r="C14" i="5"/>
  <c r="C22" s="1"/>
  <c r="C23" s="1"/>
  <c r="C24" s="1"/>
  <c r="H55" i="4"/>
  <c r="D55"/>
  <c r="G55"/>
  <c r="B4" i="9"/>
  <c r="B34" s="1"/>
  <c r="D16" i="8"/>
  <c r="D5"/>
  <c r="B25" i="5" l="1"/>
</calcChain>
</file>

<file path=xl/sharedStrings.xml><?xml version="1.0" encoding="utf-8"?>
<sst xmlns="http://schemas.openxmlformats.org/spreadsheetml/2006/main" count="356" uniqueCount="271">
  <si>
    <t>民办中小学教育定价成本监审表</t>
  </si>
  <si>
    <t>（2019-2021年度）</t>
  </si>
  <si>
    <r>
      <rPr>
        <sz val="16"/>
        <rFont val="宋体"/>
        <family val="3"/>
        <charset val="134"/>
      </rPr>
      <t>学校名称</t>
    </r>
    <r>
      <rPr>
        <sz val="16"/>
        <rFont val="Times New Roman"/>
        <family val="1"/>
      </rPr>
      <t xml:space="preserve">  </t>
    </r>
    <r>
      <rPr>
        <sz val="16"/>
        <rFont val="宋体"/>
        <family val="3"/>
        <charset val="134"/>
      </rPr>
      <t>（公章）</t>
    </r>
  </si>
  <si>
    <r>
      <rPr>
        <sz val="16"/>
        <rFont val="宋体"/>
        <family val="3"/>
        <charset val="134"/>
      </rPr>
      <t>法人代表</t>
    </r>
    <r>
      <rPr>
        <sz val="16"/>
        <rFont val="Times New Roman"/>
        <family val="1"/>
      </rPr>
      <t xml:space="preserve">  </t>
    </r>
  </si>
  <si>
    <r>
      <rPr>
        <sz val="16"/>
        <rFont val="宋体"/>
        <family val="3"/>
        <charset val="134"/>
      </rPr>
      <t>财务负责人</t>
    </r>
  </si>
  <si>
    <r>
      <rPr>
        <sz val="16"/>
        <rFont val="宋体"/>
        <family val="3"/>
        <charset val="134"/>
      </rPr>
      <t>填</t>
    </r>
    <r>
      <rPr>
        <sz val="16"/>
        <rFont val="Times New Roman"/>
        <family val="1"/>
      </rPr>
      <t xml:space="preserve"> </t>
    </r>
    <r>
      <rPr>
        <sz val="16"/>
        <rFont val="宋体"/>
        <family val="3"/>
        <charset val="134"/>
      </rPr>
      <t>表</t>
    </r>
    <r>
      <rPr>
        <sz val="16"/>
        <rFont val="Times New Roman"/>
        <family val="1"/>
      </rPr>
      <t xml:space="preserve"> </t>
    </r>
    <r>
      <rPr>
        <sz val="16"/>
        <rFont val="宋体"/>
        <family val="3"/>
        <charset val="134"/>
      </rPr>
      <t>人</t>
    </r>
    <r>
      <rPr>
        <sz val="16"/>
        <rFont val="Times New Roman"/>
        <family val="1"/>
      </rPr>
      <t xml:space="preserve">  </t>
    </r>
  </si>
  <si>
    <r>
      <rPr>
        <sz val="16"/>
        <rFont val="宋体"/>
        <family val="3"/>
        <charset val="134"/>
      </rPr>
      <t>学校地址</t>
    </r>
  </si>
  <si>
    <r>
      <rPr>
        <sz val="16"/>
        <rFont val="宋体"/>
        <family val="3"/>
        <charset val="134"/>
      </rPr>
      <t>邮政编码</t>
    </r>
  </si>
  <si>
    <r>
      <rPr>
        <sz val="16"/>
        <rFont val="宋体"/>
        <family val="3"/>
        <charset val="134"/>
      </rPr>
      <t>电</t>
    </r>
    <r>
      <rPr>
        <sz val="16"/>
        <rFont val="Times New Roman"/>
        <family val="1"/>
      </rPr>
      <t xml:space="preserve">    </t>
    </r>
    <r>
      <rPr>
        <sz val="16"/>
        <rFont val="宋体"/>
        <family val="3"/>
        <charset val="134"/>
      </rPr>
      <t>话</t>
    </r>
  </si>
  <si>
    <r>
      <rPr>
        <sz val="16"/>
        <rFont val="宋体"/>
        <family val="3"/>
        <charset val="134"/>
      </rPr>
      <t>日</t>
    </r>
    <r>
      <rPr>
        <sz val="16"/>
        <rFont val="Times New Roman"/>
        <family val="1"/>
      </rPr>
      <t xml:space="preserve">    </t>
    </r>
    <r>
      <rPr>
        <sz val="16"/>
        <rFont val="宋体"/>
        <family val="3"/>
        <charset val="134"/>
      </rPr>
      <t>期</t>
    </r>
  </si>
  <si>
    <r>
      <rPr>
        <sz val="16"/>
        <rFont val="黑体"/>
        <family val="3"/>
        <charset val="134"/>
      </rPr>
      <t>表</t>
    </r>
    <r>
      <rPr>
        <sz val="16"/>
        <rFont val="Times New Roman"/>
        <family val="1"/>
      </rPr>
      <t>1</t>
    </r>
  </si>
  <si>
    <t>学校类别：</t>
  </si>
  <si>
    <r>
      <rPr>
        <b/>
        <sz val="12"/>
        <color indexed="8"/>
        <rFont val="宋体"/>
        <family val="3"/>
        <charset val="134"/>
      </rPr>
      <t>项　　目</t>
    </r>
  </si>
  <si>
    <r>
      <rPr>
        <b/>
        <sz val="12"/>
        <color indexed="8"/>
        <rFont val="Times New Roman"/>
        <family val="1"/>
      </rPr>
      <t>2019</t>
    </r>
    <r>
      <rPr>
        <b/>
        <sz val="12"/>
        <color indexed="8"/>
        <rFont val="宋体"/>
        <family val="3"/>
        <charset val="134"/>
      </rPr>
      <t>年</t>
    </r>
  </si>
  <si>
    <r>
      <rPr>
        <b/>
        <sz val="12"/>
        <rFont val="Times New Roman"/>
        <family val="1"/>
      </rPr>
      <t>2020</t>
    </r>
    <r>
      <rPr>
        <b/>
        <sz val="12"/>
        <rFont val="宋体"/>
        <family val="3"/>
        <charset val="134"/>
      </rPr>
      <t>年</t>
    </r>
  </si>
  <si>
    <r>
      <rPr>
        <b/>
        <sz val="12"/>
        <rFont val="Times New Roman"/>
        <family val="1"/>
      </rPr>
      <t>2021</t>
    </r>
    <r>
      <rPr>
        <b/>
        <sz val="12"/>
        <rFont val="宋体"/>
        <family val="3"/>
        <charset val="134"/>
      </rPr>
      <t>年</t>
    </r>
  </si>
  <si>
    <r>
      <rPr>
        <b/>
        <sz val="12"/>
        <rFont val="宋体"/>
        <family val="3"/>
        <charset val="134"/>
      </rPr>
      <t>备注</t>
    </r>
  </si>
  <si>
    <r>
      <rPr>
        <b/>
        <sz val="12"/>
        <color indexed="8"/>
        <rFont val="宋体"/>
        <family val="3"/>
        <charset val="134"/>
      </rPr>
      <t>一、班级（个）</t>
    </r>
  </si>
  <si>
    <r>
      <rPr>
        <sz val="12"/>
        <rFont val="宋体"/>
        <family val="3"/>
        <charset val="134"/>
      </rPr>
      <t>数据来源于学生人数统计表（底稿）</t>
    </r>
  </si>
  <si>
    <r>
      <rPr>
        <sz val="12"/>
        <color indexed="8"/>
        <rFont val="宋体"/>
        <family val="3"/>
        <charset val="134"/>
      </rPr>
      <t>　　小学部</t>
    </r>
  </si>
  <si>
    <r>
      <rPr>
        <sz val="12"/>
        <color indexed="8"/>
        <rFont val="宋体"/>
        <family val="3"/>
        <charset val="134"/>
      </rPr>
      <t>　　初中部</t>
    </r>
  </si>
  <si>
    <r>
      <rPr>
        <sz val="12"/>
        <color indexed="8"/>
        <rFont val="Times New Roman"/>
        <family val="1"/>
      </rPr>
      <t xml:space="preserve">       </t>
    </r>
    <r>
      <rPr>
        <sz val="12"/>
        <color indexed="8"/>
        <rFont val="宋体"/>
        <family val="3"/>
        <charset val="134"/>
      </rPr>
      <t>高中部</t>
    </r>
  </si>
  <si>
    <r>
      <rPr>
        <b/>
        <sz val="12"/>
        <color indexed="8"/>
        <rFont val="宋体"/>
        <family val="3"/>
        <charset val="134"/>
      </rPr>
      <t>二、学生总数（人）</t>
    </r>
  </si>
  <si>
    <r>
      <rPr>
        <sz val="12"/>
        <color indexed="8"/>
        <rFont val="Times New Roman"/>
        <family val="1"/>
      </rPr>
      <t xml:space="preserve">        </t>
    </r>
    <r>
      <rPr>
        <sz val="12"/>
        <color indexed="8"/>
        <rFont val="宋体"/>
        <family val="3"/>
        <charset val="134"/>
      </rPr>
      <t>高中部</t>
    </r>
  </si>
  <si>
    <r>
      <rPr>
        <b/>
        <sz val="12"/>
        <rFont val="宋体"/>
        <family val="3"/>
        <charset val="134"/>
      </rPr>
      <t>三、标准学生总人数（人）</t>
    </r>
  </si>
  <si>
    <r>
      <rPr>
        <b/>
        <sz val="12"/>
        <color indexed="8"/>
        <rFont val="宋体"/>
        <family val="3"/>
        <charset val="134"/>
      </rPr>
      <t>四、教职工人数</t>
    </r>
  </si>
  <si>
    <r>
      <rPr>
        <sz val="12"/>
        <rFont val="宋体"/>
        <family val="3"/>
        <charset val="134"/>
      </rPr>
      <t>数据来源于教职工人数统计表（底稿）</t>
    </r>
  </si>
  <si>
    <r>
      <rPr>
        <sz val="12"/>
        <rFont val="宋体"/>
        <family val="3"/>
        <charset val="134"/>
      </rPr>
      <t>（一）在职教职工人数</t>
    </r>
  </si>
  <si>
    <r>
      <rPr>
        <sz val="12"/>
        <rFont val="Times New Roman"/>
        <family val="1"/>
      </rPr>
      <t>1</t>
    </r>
    <r>
      <rPr>
        <sz val="12"/>
        <rFont val="宋体"/>
        <family val="3"/>
        <charset val="134"/>
      </rPr>
      <t>、教学人员</t>
    </r>
  </si>
  <si>
    <r>
      <rPr>
        <sz val="12"/>
        <color indexed="8"/>
        <rFont val="Times New Roman"/>
        <family val="1"/>
      </rPr>
      <t xml:space="preserve">              </t>
    </r>
    <r>
      <rPr>
        <sz val="12"/>
        <color indexed="8"/>
        <rFont val="宋体"/>
        <family val="3"/>
        <charset val="134"/>
      </rPr>
      <t>小学部</t>
    </r>
  </si>
  <si>
    <r>
      <rPr>
        <sz val="12"/>
        <color indexed="8"/>
        <rFont val="Times New Roman"/>
        <family val="1"/>
      </rPr>
      <t xml:space="preserve">             </t>
    </r>
    <r>
      <rPr>
        <sz val="12"/>
        <color indexed="8"/>
        <rFont val="宋体"/>
        <family val="3"/>
        <charset val="134"/>
      </rPr>
      <t>初中部</t>
    </r>
  </si>
  <si>
    <r>
      <rPr>
        <sz val="12"/>
        <color indexed="8"/>
        <rFont val="Times New Roman"/>
        <family val="1"/>
      </rPr>
      <t xml:space="preserve">             </t>
    </r>
    <r>
      <rPr>
        <sz val="12"/>
        <color indexed="8"/>
        <rFont val="宋体"/>
        <family val="3"/>
        <charset val="134"/>
      </rPr>
      <t>高中部</t>
    </r>
  </si>
  <si>
    <t xml:space="preserve">    其中：外籍老师人数</t>
  </si>
  <si>
    <r>
      <rPr>
        <sz val="12"/>
        <rFont val="Times New Roman"/>
        <family val="1"/>
      </rPr>
      <t>2</t>
    </r>
    <r>
      <rPr>
        <sz val="12"/>
        <rFont val="宋体"/>
        <family val="3"/>
        <charset val="134"/>
      </rPr>
      <t>、教学辅助人员</t>
    </r>
  </si>
  <si>
    <r>
      <rPr>
        <sz val="12"/>
        <rFont val="Times New Roman"/>
        <family val="1"/>
      </rPr>
      <t>3</t>
    </r>
    <r>
      <rPr>
        <sz val="12"/>
        <rFont val="宋体"/>
        <family val="3"/>
        <charset val="134"/>
      </rPr>
      <t>、行政管理人员</t>
    </r>
  </si>
  <si>
    <r>
      <rPr>
        <sz val="12"/>
        <rFont val="Times New Roman"/>
        <family val="1"/>
      </rPr>
      <t>4</t>
    </r>
    <r>
      <rPr>
        <sz val="12"/>
        <rFont val="宋体"/>
        <family val="3"/>
        <charset val="134"/>
      </rPr>
      <t>、后勤工作人员</t>
    </r>
  </si>
  <si>
    <r>
      <rPr>
        <sz val="12"/>
        <rFont val="宋体"/>
        <family val="3"/>
        <charset val="134"/>
      </rPr>
      <t>（二）其他人员</t>
    </r>
  </si>
  <si>
    <r>
      <rPr>
        <sz val="12"/>
        <rFont val="Times New Roman"/>
        <family val="1"/>
      </rPr>
      <t xml:space="preserve">    1</t>
    </r>
    <r>
      <rPr>
        <sz val="12"/>
        <rFont val="宋体"/>
        <family val="3"/>
        <charset val="134"/>
      </rPr>
      <t>、短期聘用人员</t>
    </r>
  </si>
  <si>
    <r>
      <rPr>
        <sz val="12"/>
        <rFont val="Times New Roman"/>
        <family val="1"/>
      </rPr>
      <t xml:space="preserve">    2</t>
    </r>
    <r>
      <rPr>
        <sz val="12"/>
        <rFont val="宋体"/>
        <family val="3"/>
        <charset val="134"/>
      </rPr>
      <t>、离退休人员</t>
    </r>
  </si>
  <si>
    <r>
      <rPr>
        <sz val="12"/>
        <rFont val="Times New Roman"/>
        <family val="1"/>
      </rPr>
      <t xml:space="preserve">    3</t>
    </r>
    <r>
      <rPr>
        <sz val="12"/>
        <rFont val="宋体"/>
        <family val="3"/>
        <charset val="134"/>
      </rPr>
      <t>、劳务派遣人员</t>
    </r>
  </si>
  <si>
    <r>
      <rPr>
        <sz val="12"/>
        <rFont val="Times New Roman"/>
        <family val="1"/>
      </rPr>
      <t xml:space="preserve">    4</t>
    </r>
    <r>
      <rPr>
        <sz val="12"/>
        <rFont val="宋体"/>
        <family val="3"/>
        <charset val="134"/>
      </rPr>
      <t>、其他临时人员</t>
    </r>
  </si>
  <si>
    <r>
      <rPr>
        <b/>
        <sz val="12"/>
        <rFont val="宋体"/>
        <family val="3"/>
        <charset val="134"/>
      </rPr>
      <t>五、固定资产年末总值（元）</t>
    </r>
  </si>
  <si>
    <r>
      <rPr>
        <sz val="12"/>
        <rFont val="Times New Roman"/>
        <family val="1"/>
      </rPr>
      <t xml:space="preserve">  1.</t>
    </r>
    <r>
      <rPr>
        <sz val="12"/>
        <rFont val="宋体"/>
        <family val="3"/>
        <charset val="134"/>
      </rPr>
      <t>房屋及构筑物</t>
    </r>
  </si>
  <si>
    <r>
      <rPr>
        <sz val="12"/>
        <rFont val="Times New Roman"/>
        <family val="1"/>
      </rPr>
      <t xml:space="preserve">  2.</t>
    </r>
    <r>
      <rPr>
        <sz val="12"/>
        <rFont val="宋体"/>
        <family val="3"/>
        <charset val="134"/>
      </rPr>
      <t>通用设备</t>
    </r>
  </si>
  <si>
    <r>
      <rPr>
        <sz val="12"/>
        <rFont val="Times New Roman"/>
        <family val="1"/>
      </rPr>
      <t xml:space="preserve">  3.</t>
    </r>
    <r>
      <rPr>
        <sz val="12"/>
        <rFont val="宋体"/>
        <family val="3"/>
        <charset val="134"/>
      </rPr>
      <t>专用设备</t>
    </r>
  </si>
  <si>
    <r>
      <rPr>
        <sz val="12"/>
        <rFont val="Times New Roman"/>
        <family val="1"/>
      </rPr>
      <t xml:space="preserve">  4.</t>
    </r>
    <r>
      <rPr>
        <sz val="12"/>
        <rFont val="宋体"/>
        <family val="3"/>
        <charset val="134"/>
      </rPr>
      <t>家具、用具及装具</t>
    </r>
  </si>
  <si>
    <r>
      <rPr>
        <sz val="12"/>
        <color indexed="8"/>
        <rFont val="Times New Roman"/>
        <family val="1"/>
      </rPr>
      <t xml:space="preserve">      5.</t>
    </r>
    <r>
      <rPr>
        <sz val="12"/>
        <color indexed="8"/>
        <rFont val="宋体"/>
        <family val="3"/>
        <charset val="134"/>
      </rPr>
      <t>其他固定资产</t>
    </r>
  </si>
  <si>
    <r>
      <rPr>
        <sz val="16"/>
        <rFont val="黑体"/>
        <family val="3"/>
        <charset val="134"/>
      </rPr>
      <t>表</t>
    </r>
    <r>
      <rPr>
        <sz val="16"/>
        <rFont val="Times New Roman"/>
        <family val="1"/>
      </rPr>
      <t>2</t>
    </r>
  </si>
  <si>
    <t xml:space="preserve">                               </t>
  </si>
  <si>
    <t>项      目</t>
  </si>
  <si>
    <t>2019年</t>
  </si>
  <si>
    <t>2020年</t>
  </si>
  <si>
    <t>2021年</t>
  </si>
  <si>
    <t>一、财政补助收入（元）</t>
  </si>
  <si>
    <t>（一）教育经费拨款</t>
  </si>
  <si>
    <t>其中：离退休人员拨款</t>
  </si>
  <si>
    <t>（二）科研经费拨款</t>
  </si>
  <si>
    <t>（三）其他</t>
  </si>
  <si>
    <t>二、上级补助收入（元）</t>
  </si>
  <si>
    <t>三、事业收入（元）</t>
  </si>
  <si>
    <t>（一）教育事业收入</t>
  </si>
  <si>
    <t>1、学费收入</t>
  </si>
  <si>
    <t>(1)小学生</t>
  </si>
  <si>
    <t>(2)初中生</t>
  </si>
  <si>
    <t>(3)高中生</t>
  </si>
  <si>
    <t>(4)其他</t>
  </si>
  <si>
    <t>2、住宿费收入</t>
  </si>
  <si>
    <t>3、服务费收入</t>
  </si>
  <si>
    <t>4、其他</t>
  </si>
  <si>
    <t>（二）科研事业收入</t>
  </si>
  <si>
    <t>四、经营收入（元）</t>
  </si>
  <si>
    <t>五、附属单位缴款（元）</t>
  </si>
  <si>
    <t>六、其他收入（元）</t>
  </si>
  <si>
    <t>其中：（一）利息收入</t>
  </si>
  <si>
    <t xml:space="preserve">      （二）捐赠收入</t>
  </si>
  <si>
    <r>
      <rPr>
        <sz val="16"/>
        <rFont val="黑体"/>
        <family val="3"/>
        <charset val="134"/>
      </rPr>
      <t>表</t>
    </r>
    <r>
      <rPr>
        <sz val="16"/>
        <rFont val="Times New Roman"/>
        <family val="1"/>
      </rPr>
      <t>3</t>
    </r>
  </si>
  <si>
    <t>单位：元</t>
  </si>
  <si>
    <r>
      <rPr>
        <sz val="16"/>
        <rFont val="黑体"/>
        <family val="3"/>
        <charset val="134"/>
      </rPr>
      <t>表</t>
    </r>
    <r>
      <rPr>
        <sz val="16"/>
        <rFont val="Times New Roman"/>
        <family val="1"/>
      </rPr>
      <t>4</t>
    </r>
  </si>
  <si>
    <t>项目　</t>
  </si>
  <si>
    <r>
      <rPr>
        <b/>
        <sz val="12"/>
        <rFont val="Times New Roman"/>
        <family val="1"/>
      </rPr>
      <t>2019</t>
    </r>
    <r>
      <rPr>
        <b/>
        <sz val="12"/>
        <rFont val="宋体"/>
        <family val="3"/>
        <charset val="134"/>
      </rPr>
      <t>年</t>
    </r>
  </si>
  <si>
    <r>
      <rPr>
        <b/>
        <sz val="12"/>
        <rFont val="宋体"/>
        <family val="3"/>
        <charset val="134"/>
      </rPr>
      <t>一、学校基本情况</t>
    </r>
    <r>
      <rPr>
        <b/>
        <sz val="12"/>
        <rFont val="Times New Roman"/>
        <family val="1"/>
      </rPr>
      <t xml:space="preserve"> </t>
    </r>
  </si>
  <si>
    <r>
      <rPr>
        <sz val="12"/>
        <rFont val="Times New Roman"/>
        <family val="1"/>
      </rPr>
      <t xml:space="preserve">    (</t>
    </r>
    <r>
      <rPr>
        <sz val="12"/>
        <rFont val="宋体"/>
        <family val="3"/>
        <charset val="134"/>
      </rPr>
      <t>一</t>
    </r>
    <r>
      <rPr>
        <sz val="12"/>
        <rFont val="Times New Roman"/>
        <family val="1"/>
      </rPr>
      <t xml:space="preserve">) </t>
    </r>
    <r>
      <rPr>
        <sz val="12"/>
        <rFont val="宋体"/>
        <family val="3"/>
        <charset val="134"/>
      </rPr>
      <t>标准学生人数</t>
    </r>
    <r>
      <rPr>
        <sz val="12"/>
        <rFont val="Times New Roman"/>
        <family val="1"/>
      </rPr>
      <t>(</t>
    </r>
    <r>
      <rPr>
        <sz val="12"/>
        <rFont val="宋体"/>
        <family val="3"/>
        <charset val="134"/>
      </rPr>
      <t>人</t>
    </r>
    <r>
      <rPr>
        <sz val="12"/>
        <rFont val="Times New Roman"/>
        <family val="1"/>
      </rPr>
      <t>)</t>
    </r>
  </si>
  <si>
    <r>
      <rPr>
        <sz val="12"/>
        <rFont val="Times New Roman"/>
        <family val="1"/>
      </rPr>
      <t xml:space="preserve">    (</t>
    </r>
    <r>
      <rPr>
        <sz val="12"/>
        <rFont val="宋体"/>
        <family val="3"/>
        <charset val="134"/>
      </rPr>
      <t>二</t>
    </r>
    <r>
      <rPr>
        <sz val="12"/>
        <rFont val="Times New Roman"/>
        <family val="1"/>
      </rPr>
      <t>)</t>
    </r>
    <r>
      <rPr>
        <sz val="12"/>
        <rFont val="宋体"/>
        <family val="3"/>
        <charset val="134"/>
      </rPr>
      <t>教职工总数</t>
    </r>
    <r>
      <rPr>
        <sz val="12"/>
        <rFont val="Times New Roman"/>
        <family val="1"/>
      </rPr>
      <t>(</t>
    </r>
    <r>
      <rPr>
        <sz val="12"/>
        <rFont val="宋体"/>
        <family val="3"/>
        <charset val="134"/>
      </rPr>
      <t>人</t>
    </r>
    <r>
      <rPr>
        <sz val="12"/>
        <rFont val="Times New Roman"/>
        <family val="1"/>
      </rPr>
      <t xml:space="preserve">) </t>
    </r>
    <r>
      <rPr>
        <sz val="12"/>
        <rFont val="宋体"/>
        <family val="3"/>
        <charset val="134"/>
      </rPr>
      <t>　　</t>
    </r>
    <r>
      <rPr>
        <sz val="12"/>
        <rFont val="Times New Roman"/>
        <family val="1"/>
      </rPr>
      <t xml:space="preserve"> </t>
    </r>
  </si>
  <si>
    <t>二、行政人员比例</t>
  </si>
  <si>
    <r>
      <rPr>
        <sz val="12"/>
        <rFont val="宋体"/>
        <family val="3"/>
        <charset val="134"/>
      </rPr>
      <t>行政管理人员占在职教职工总数的比重</t>
    </r>
    <r>
      <rPr>
        <sz val="12"/>
        <rFont val="Times New Roman"/>
        <family val="1"/>
      </rPr>
      <t xml:space="preserve"> (%)</t>
    </r>
  </si>
  <si>
    <t>三、师生比</t>
  </si>
  <si>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小学师生比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</si>
  <si>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初中师生比</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</si>
  <si>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高中师生比</t>
    </r>
  </si>
  <si>
    <r>
      <rPr>
        <b/>
        <sz val="12"/>
        <rFont val="宋体"/>
        <family val="3"/>
        <charset val="134"/>
      </rPr>
      <t>四、教育培养总成本</t>
    </r>
    <r>
      <rPr>
        <b/>
        <sz val="12"/>
        <rFont val="Times New Roman"/>
        <family val="1"/>
      </rPr>
      <t>(</t>
    </r>
    <r>
      <rPr>
        <b/>
        <sz val="12"/>
        <rFont val="宋体"/>
        <family val="3"/>
        <charset val="134"/>
      </rPr>
      <t>元</t>
    </r>
    <r>
      <rPr>
        <b/>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</si>
  <si>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一</t>
    </r>
    <r>
      <rPr>
        <sz val="12"/>
        <rFont val="Times New Roman"/>
        <family val="1"/>
      </rPr>
      <t>)</t>
    </r>
    <r>
      <rPr>
        <sz val="12"/>
        <rFont val="宋体"/>
        <family val="3"/>
        <charset val="134"/>
      </rPr>
      <t>工资福利支出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</si>
  <si>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二</t>
    </r>
    <r>
      <rPr>
        <sz val="12"/>
        <rFont val="Times New Roman"/>
        <family val="1"/>
      </rPr>
      <t>)</t>
    </r>
    <r>
      <rPr>
        <sz val="12"/>
        <rFont val="宋体"/>
        <family val="3"/>
        <charset val="134"/>
      </rPr>
      <t>商品和服务支出</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</si>
  <si>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三</t>
    </r>
    <r>
      <rPr>
        <sz val="12"/>
        <rFont val="Times New Roman"/>
        <family val="1"/>
      </rPr>
      <t>)</t>
    </r>
    <r>
      <rPr>
        <sz val="12"/>
        <rFont val="宋体"/>
        <family val="3"/>
        <charset val="134"/>
      </rPr>
      <t>对个人家庭补助支出　　</t>
    </r>
    <r>
      <rPr>
        <sz val="12"/>
        <rFont val="Times New Roman"/>
        <family val="1"/>
      </rPr>
      <t xml:space="preserve"> </t>
    </r>
    <r>
      <rPr>
        <sz val="12"/>
        <rFont val="宋体"/>
        <family val="3"/>
        <charset val="134"/>
      </rPr>
      <t>　　　　</t>
    </r>
    <r>
      <rPr>
        <sz val="12"/>
        <rFont val="Times New Roman"/>
        <family val="1"/>
      </rPr>
      <t xml:space="preserve"> </t>
    </r>
  </si>
  <si>
    <r>
      <rPr>
        <sz val="12"/>
        <rFont val="Times New Roman"/>
        <family val="1"/>
      </rPr>
      <t xml:space="preserve"> </t>
    </r>
    <r>
      <rPr>
        <sz val="12"/>
        <rFont val="宋体"/>
        <family val="3"/>
        <charset val="134"/>
      </rPr>
      <t>　　</t>
    </r>
    <r>
      <rPr>
        <sz val="12"/>
        <rFont val="Times New Roman"/>
        <family val="1"/>
      </rPr>
      <t>(</t>
    </r>
    <r>
      <rPr>
        <sz val="12"/>
        <rFont val="宋体"/>
        <family val="3"/>
        <charset val="134"/>
      </rPr>
      <t>四</t>
    </r>
    <r>
      <rPr>
        <sz val="12"/>
        <rFont val="Times New Roman"/>
        <family val="1"/>
      </rPr>
      <t>)</t>
    </r>
    <r>
      <rPr>
        <sz val="12"/>
        <rFont val="宋体"/>
        <family val="3"/>
        <charset val="134"/>
      </rPr>
      <t>固定资产折旧</t>
    </r>
  </si>
  <si>
    <r>
      <rPr>
        <sz val="12"/>
        <rFont val="Times New Roman"/>
        <family val="1"/>
      </rPr>
      <t xml:space="preserve">       </t>
    </r>
    <r>
      <rPr>
        <sz val="12"/>
        <rFont val="宋体"/>
        <family val="3"/>
        <charset val="134"/>
      </rPr>
      <t>（五）无形资产摊销</t>
    </r>
  </si>
  <si>
    <r>
      <rPr>
        <sz val="12"/>
        <rFont val="Times New Roman"/>
        <family val="1"/>
      </rPr>
      <t xml:space="preserve">       </t>
    </r>
    <r>
      <rPr>
        <sz val="12"/>
        <rFont val="宋体"/>
        <family val="3"/>
        <charset val="134"/>
      </rPr>
      <t>（六）财务费用</t>
    </r>
  </si>
  <si>
    <t>五、应冲减成本的收入（元）</t>
  </si>
  <si>
    <t>六、核定教育培养总成本（元）</t>
  </si>
  <si>
    <r>
      <rPr>
        <b/>
        <sz val="12"/>
        <rFont val="宋体"/>
        <family val="3"/>
        <charset val="134"/>
      </rPr>
      <t>七、生均教育培养成本</t>
    </r>
    <r>
      <rPr>
        <b/>
        <sz val="12"/>
        <rFont val="Times New Roman"/>
        <family val="1"/>
      </rPr>
      <t>(</t>
    </r>
    <r>
      <rPr>
        <b/>
        <sz val="12"/>
        <rFont val="宋体"/>
        <family val="3"/>
        <charset val="134"/>
      </rPr>
      <t>元／生</t>
    </r>
    <r>
      <rPr>
        <b/>
        <sz val="12"/>
        <rFont val="Times New Roman"/>
        <family val="1"/>
      </rPr>
      <t>·</t>
    </r>
    <r>
      <rPr>
        <b/>
        <sz val="12"/>
        <rFont val="宋体"/>
        <family val="3"/>
        <charset val="134"/>
      </rPr>
      <t>年</t>
    </r>
    <r>
      <rPr>
        <b/>
        <sz val="12"/>
        <rFont val="Times New Roman"/>
        <family val="1"/>
      </rPr>
      <t xml:space="preserve">) </t>
    </r>
  </si>
  <si>
    <r>
      <rPr>
        <sz val="12"/>
        <rFont val="Times New Roman"/>
        <family val="1"/>
      </rPr>
      <t xml:space="preserve">    </t>
    </r>
    <r>
      <rPr>
        <sz val="12"/>
        <rFont val="宋体"/>
        <family val="3"/>
        <charset val="134"/>
      </rPr>
      <t>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</si>
  <si>
    <r>
      <rPr>
        <b/>
        <sz val="12"/>
        <color indexed="8"/>
        <rFont val="宋体"/>
        <family val="3"/>
        <charset val="134"/>
      </rPr>
      <t>学部</t>
    </r>
  </si>
  <si>
    <r>
      <rPr>
        <b/>
        <sz val="12"/>
        <color indexed="8"/>
        <rFont val="宋体"/>
        <family val="3"/>
        <charset val="134"/>
      </rPr>
      <t>班级</t>
    </r>
  </si>
  <si>
    <r>
      <rPr>
        <b/>
        <sz val="12"/>
        <color indexed="8"/>
        <rFont val="宋体"/>
        <family val="3"/>
        <charset val="134"/>
      </rPr>
      <t>上半年学生人数</t>
    </r>
  </si>
  <si>
    <r>
      <rPr>
        <b/>
        <sz val="12"/>
        <color indexed="8"/>
        <rFont val="宋体"/>
        <family val="3"/>
        <charset val="134"/>
      </rPr>
      <t>下半年学生人数</t>
    </r>
  </si>
  <si>
    <r>
      <rPr>
        <b/>
        <sz val="12"/>
        <color indexed="8"/>
        <rFont val="宋体"/>
        <family val="3"/>
        <charset val="134"/>
      </rPr>
      <t>核定数</t>
    </r>
  </si>
  <si>
    <r>
      <rPr>
        <sz val="12"/>
        <rFont val="宋体"/>
        <family val="3"/>
        <charset val="134"/>
      </rPr>
      <t>小计</t>
    </r>
  </si>
  <si>
    <r>
      <rPr>
        <sz val="12"/>
        <rFont val="宋体"/>
        <family val="3"/>
        <charset val="134"/>
      </rPr>
      <t>初中部</t>
    </r>
  </si>
  <si>
    <r>
      <rPr>
        <b/>
        <sz val="12"/>
        <rFont val="宋体"/>
        <family val="3"/>
        <charset val="134"/>
      </rPr>
      <t>标准学生人数</t>
    </r>
  </si>
  <si>
    <r>
      <rPr>
        <b/>
        <sz val="12"/>
        <color indexed="8"/>
        <rFont val="宋体"/>
        <family val="3"/>
        <charset val="134"/>
      </rPr>
      <t>项目</t>
    </r>
  </si>
  <si>
    <r>
      <rPr>
        <b/>
        <sz val="12"/>
        <color indexed="8"/>
        <rFont val="宋体"/>
        <family val="3"/>
        <charset val="134"/>
      </rPr>
      <t>上半年人数</t>
    </r>
  </si>
  <si>
    <r>
      <rPr>
        <b/>
        <sz val="12"/>
        <color indexed="8"/>
        <rFont val="宋体"/>
        <family val="3"/>
        <charset val="134"/>
      </rPr>
      <t>下半年人数</t>
    </r>
  </si>
  <si>
    <r>
      <rPr>
        <b/>
        <sz val="12"/>
        <color indexed="8"/>
        <rFont val="宋体"/>
        <family val="3"/>
        <charset val="134"/>
      </rPr>
      <t>核算数</t>
    </r>
  </si>
  <si>
    <r>
      <rPr>
        <b/>
        <sz val="12"/>
        <color indexed="8"/>
        <rFont val="宋体"/>
        <family val="3"/>
        <charset val="134"/>
      </rPr>
      <t>限额数</t>
    </r>
  </si>
  <si>
    <r>
      <rPr>
        <b/>
        <sz val="12"/>
        <color indexed="8"/>
        <rFont val="宋体"/>
        <family val="3"/>
        <charset val="134"/>
      </rPr>
      <t>核减数</t>
    </r>
  </si>
  <si>
    <t>（一）在职教职工人数</t>
  </si>
  <si>
    <t>2019年核增数</t>
  </si>
  <si>
    <t>比列</t>
  </si>
  <si>
    <t>补充医疗保险</t>
  </si>
  <si>
    <t>其他</t>
  </si>
  <si>
    <t>2020年核增数</t>
  </si>
  <si>
    <t>2021年核增数</t>
  </si>
  <si>
    <r>
      <rPr>
        <b/>
        <sz val="12"/>
        <color indexed="8"/>
        <rFont val="宋体"/>
        <family val="3"/>
        <charset val="134"/>
      </rPr>
      <t>项</t>
    </r>
    <r>
      <rPr>
        <b/>
        <sz val="12"/>
        <color indexed="8"/>
        <rFont val="Times New Roman"/>
        <family val="1"/>
      </rPr>
      <t xml:space="preserve"> </t>
    </r>
    <r>
      <rPr>
        <b/>
        <sz val="12"/>
        <color indexed="8"/>
        <rFont val="宋体"/>
        <family val="3"/>
        <charset val="134"/>
      </rPr>
      <t>目</t>
    </r>
  </si>
  <si>
    <r>
      <rPr>
        <b/>
        <sz val="12"/>
        <rFont val="宋体"/>
        <family val="3"/>
        <charset val="134"/>
      </rPr>
      <t>原值</t>
    </r>
  </si>
  <si>
    <r>
      <rPr>
        <b/>
        <sz val="12"/>
        <rFont val="宋体"/>
        <family val="3"/>
        <charset val="134"/>
      </rPr>
      <t>折旧年限</t>
    </r>
  </si>
  <si>
    <r>
      <rPr>
        <b/>
        <sz val="12"/>
        <rFont val="宋体"/>
        <family val="3"/>
        <charset val="134"/>
      </rPr>
      <t>残值率</t>
    </r>
  </si>
  <si>
    <r>
      <rPr>
        <b/>
        <sz val="12"/>
        <rFont val="宋体"/>
        <family val="3"/>
        <charset val="134"/>
      </rPr>
      <t>年折旧额</t>
    </r>
  </si>
  <si>
    <r>
      <rPr>
        <b/>
        <sz val="12"/>
        <rFont val="宋体"/>
        <family val="3"/>
        <charset val="134"/>
      </rPr>
      <t>固定资产年末总值（元）</t>
    </r>
  </si>
  <si>
    <r>
      <rPr>
        <b/>
        <sz val="12"/>
        <rFont val="宋体"/>
        <family val="3"/>
        <charset val="134"/>
      </rPr>
      <t>一、房屋及构筑物</t>
    </r>
  </si>
  <si>
    <r>
      <rPr>
        <sz val="12"/>
        <color indexed="8"/>
        <rFont val="Times New Roman"/>
        <family val="1"/>
      </rPr>
      <t>1.</t>
    </r>
    <r>
      <rPr>
        <sz val="12"/>
        <color indexed="8"/>
        <rFont val="宋体"/>
        <family val="3"/>
        <charset val="134"/>
      </rPr>
      <t>房屋</t>
    </r>
  </si>
  <si>
    <r>
      <rPr>
        <sz val="12"/>
        <color indexed="8"/>
        <rFont val="Times New Roman"/>
        <family val="1"/>
      </rPr>
      <t>2.</t>
    </r>
    <r>
      <rPr>
        <sz val="12"/>
        <color indexed="8"/>
        <rFont val="宋体"/>
        <family val="3"/>
        <charset val="134"/>
      </rPr>
      <t>简易房</t>
    </r>
  </si>
  <si>
    <r>
      <rPr>
        <sz val="12"/>
        <color indexed="8"/>
        <rFont val="Times New Roman"/>
        <family val="1"/>
      </rPr>
      <t>3.</t>
    </r>
    <r>
      <rPr>
        <sz val="12"/>
        <color indexed="8"/>
        <rFont val="宋体"/>
        <family val="3"/>
        <charset val="134"/>
      </rPr>
      <t>房屋附属设施</t>
    </r>
  </si>
  <si>
    <r>
      <rPr>
        <sz val="12"/>
        <color indexed="8"/>
        <rFont val="Times New Roman"/>
        <family val="1"/>
      </rPr>
      <t>4.</t>
    </r>
    <r>
      <rPr>
        <sz val="12"/>
        <color indexed="8"/>
        <rFont val="宋体"/>
        <family val="3"/>
        <charset val="134"/>
      </rPr>
      <t>构筑物</t>
    </r>
  </si>
  <si>
    <r>
      <rPr>
        <b/>
        <sz val="12"/>
        <color indexed="8"/>
        <rFont val="宋体"/>
        <family val="3"/>
        <charset val="134"/>
      </rPr>
      <t>二、通用设备</t>
    </r>
  </si>
  <si>
    <r>
      <rPr>
        <sz val="12"/>
        <color indexed="8"/>
        <rFont val="Times New Roman"/>
        <family val="1"/>
      </rPr>
      <t>1.</t>
    </r>
    <r>
      <rPr>
        <sz val="12"/>
        <color indexed="8"/>
        <rFont val="宋体"/>
        <family val="3"/>
        <charset val="134"/>
      </rPr>
      <t>计算机设备</t>
    </r>
  </si>
  <si>
    <r>
      <rPr>
        <sz val="12"/>
        <color indexed="8"/>
        <rFont val="Times New Roman"/>
        <family val="1"/>
      </rPr>
      <t>2.</t>
    </r>
    <r>
      <rPr>
        <sz val="12"/>
        <color indexed="8"/>
        <rFont val="宋体"/>
        <family val="3"/>
        <charset val="134"/>
      </rPr>
      <t>办公设备</t>
    </r>
  </si>
  <si>
    <r>
      <rPr>
        <sz val="12"/>
        <color indexed="8"/>
        <rFont val="Times New Roman"/>
        <family val="1"/>
      </rPr>
      <t>3.</t>
    </r>
    <r>
      <rPr>
        <sz val="12"/>
        <color indexed="8"/>
        <rFont val="宋体"/>
        <family val="3"/>
        <charset val="134"/>
      </rPr>
      <t>车辆</t>
    </r>
  </si>
  <si>
    <r>
      <rPr>
        <sz val="12"/>
        <color indexed="8"/>
        <rFont val="Times New Roman"/>
        <family val="1"/>
      </rPr>
      <t>4.</t>
    </r>
    <r>
      <rPr>
        <sz val="12"/>
        <color indexed="8"/>
        <rFont val="宋体"/>
        <family val="3"/>
        <charset val="134"/>
      </rPr>
      <t>图书档案设备</t>
    </r>
  </si>
  <si>
    <r>
      <rPr>
        <sz val="12"/>
        <color indexed="8"/>
        <rFont val="Times New Roman"/>
        <family val="1"/>
      </rPr>
      <t>5.</t>
    </r>
    <r>
      <rPr>
        <sz val="12"/>
        <color indexed="8"/>
        <rFont val="宋体"/>
        <family val="3"/>
        <charset val="134"/>
      </rPr>
      <t>机械设备</t>
    </r>
  </si>
  <si>
    <r>
      <rPr>
        <sz val="12"/>
        <color indexed="8"/>
        <rFont val="Times New Roman"/>
        <family val="1"/>
      </rPr>
      <t>6.</t>
    </r>
    <r>
      <rPr>
        <sz val="12"/>
        <color indexed="8"/>
        <rFont val="宋体"/>
        <family val="3"/>
        <charset val="134"/>
      </rPr>
      <t>电气设备</t>
    </r>
  </si>
  <si>
    <r>
      <rPr>
        <sz val="12"/>
        <color indexed="8"/>
        <rFont val="Times New Roman"/>
        <family val="1"/>
      </rPr>
      <t>7.</t>
    </r>
    <r>
      <rPr>
        <sz val="12"/>
        <color indexed="8"/>
        <rFont val="宋体"/>
        <family val="3"/>
        <charset val="134"/>
      </rPr>
      <t>通信设备</t>
    </r>
  </si>
  <si>
    <r>
      <rPr>
        <sz val="12"/>
        <color indexed="8"/>
        <rFont val="Times New Roman"/>
        <family val="1"/>
      </rPr>
      <t>8.</t>
    </r>
    <r>
      <rPr>
        <sz val="12"/>
        <color indexed="8"/>
        <rFont val="宋体"/>
        <family val="3"/>
        <charset val="134"/>
      </rPr>
      <t>广播、电视、电影设备</t>
    </r>
  </si>
  <si>
    <r>
      <rPr>
        <sz val="12"/>
        <color indexed="8"/>
        <rFont val="Times New Roman"/>
        <family val="1"/>
      </rPr>
      <t>9.</t>
    </r>
    <r>
      <rPr>
        <sz val="12"/>
        <color indexed="8"/>
        <rFont val="宋体"/>
        <family val="3"/>
        <charset val="134"/>
      </rPr>
      <t>仪器仪表</t>
    </r>
  </si>
  <si>
    <r>
      <rPr>
        <sz val="12"/>
        <color indexed="8"/>
        <rFont val="Times New Roman"/>
        <family val="1"/>
      </rPr>
      <t>10.</t>
    </r>
    <r>
      <rPr>
        <sz val="12"/>
        <color indexed="8"/>
        <rFont val="宋体"/>
        <family val="3"/>
        <charset val="134"/>
      </rPr>
      <t>电子和通信测量设备、</t>
    </r>
  </si>
  <si>
    <r>
      <rPr>
        <sz val="12"/>
        <color indexed="8"/>
        <rFont val="Times New Roman"/>
        <family val="1"/>
      </rPr>
      <t>11.</t>
    </r>
    <r>
      <rPr>
        <sz val="12"/>
        <color indexed="8"/>
        <rFont val="宋体"/>
        <family val="3"/>
        <charset val="134"/>
      </rPr>
      <t>计量标准器具及量具、衡器</t>
    </r>
  </si>
  <si>
    <r>
      <rPr>
        <b/>
        <sz val="12"/>
        <color indexed="8"/>
        <rFont val="宋体"/>
        <family val="3"/>
        <charset val="134"/>
      </rPr>
      <t>三、专用设备</t>
    </r>
  </si>
  <si>
    <r>
      <rPr>
        <sz val="12"/>
        <color indexed="8"/>
        <rFont val="Times New Roman"/>
        <family val="1"/>
      </rPr>
      <t>1.</t>
    </r>
    <r>
      <rPr>
        <sz val="12"/>
        <color indexed="8"/>
        <rFont val="宋体"/>
        <family val="3"/>
        <charset val="134"/>
      </rPr>
      <t>专用仪器仪表</t>
    </r>
  </si>
  <si>
    <r>
      <rPr>
        <sz val="12"/>
        <color indexed="8"/>
        <rFont val="Times New Roman"/>
        <family val="1"/>
      </rPr>
      <t>2.</t>
    </r>
    <r>
      <rPr>
        <sz val="12"/>
        <color indexed="8"/>
        <rFont val="宋体"/>
        <family val="3"/>
        <charset val="134"/>
      </rPr>
      <t>文艺设备</t>
    </r>
  </si>
  <si>
    <r>
      <rPr>
        <sz val="12"/>
        <color indexed="8"/>
        <rFont val="Times New Roman"/>
        <family val="1"/>
      </rPr>
      <t>3.</t>
    </r>
    <r>
      <rPr>
        <sz val="12"/>
        <color indexed="8"/>
        <rFont val="宋体"/>
        <family val="3"/>
        <charset val="134"/>
      </rPr>
      <t>体育设备</t>
    </r>
  </si>
  <si>
    <r>
      <rPr>
        <sz val="12"/>
        <color indexed="8"/>
        <rFont val="Times New Roman"/>
        <family val="1"/>
      </rPr>
      <t>4.</t>
    </r>
    <r>
      <rPr>
        <sz val="12"/>
        <color indexed="8"/>
        <rFont val="宋体"/>
        <family val="3"/>
        <charset val="134"/>
      </rPr>
      <t>娱乐设备</t>
    </r>
  </si>
  <si>
    <r>
      <rPr>
        <sz val="12"/>
        <color indexed="8"/>
        <rFont val="Times New Roman"/>
        <family val="1"/>
      </rPr>
      <t>5.</t>
    </r>
    <r>
      <rPr>
        <sz val="12"/>
        <color indexed="8"/>
        <rFont val="宋体"/>
        <family val="3"/>
        <charset val="134"/>
      </rPr>
      <t>公安专用设备</t>
    </r>
  </si>
  <si>
    <r>
      <rPr>
        <sz val="12"/>
        <color indexed="8"/>
        <rFont val="Times New Roman"/>
        <family val="1"/>
      </rPr>
      <t>6.</t>
    </r>
    <r>
      <rPr>
        <sz val="12"/>
        <color indexed="8"/>
        <rFont val="宋体"/>
        <family val="3"/>
        <charset val="134"/>
      </rPr>
      <t>其他专用设备</t>
    </r>
  </si>
  <si>
    <r>
      <rPr>
        <b/>
        <sz val="12"/>
        <color indexed="8"/>
        <rFont val="宋体"/>
        <family val="3"/>
        <charset val="134"/>
      </rPr>
      <t>四、家具、用具及装具</t>
    </r>
  </si>
  <si>
    <r>
      <rPr>
        <sz val="12"/>
        <color indexed="8"/>
        <rFont val="Times New Roman"/>
        <family val="1"/>
      </rPr>
      <t>1.</t>
    </r>
    <r>
      <rPr>
        <sz val="12"/>
        <color indexed="8"/>
        <rFont val="宋体"/>
        <family val="3"/>
        <charset val="134"/>
      </rPr>
      <t>家具</t>
    </r>
  </si>
  <si>
    <r>
      <rPr>
        <sz val="12"/>
        <color indexed="8"/>
        <rFont val="宋体"/>
        <family val="3"/>
        <charset val="134"/>
      </rPr>
      <t>其中：学生用家具（教学用）</t>
    </r>
  </si>
  <si>
    <r>
      <rPr>
        <sz val="12"/>
        <color indexed="8"/>
        <rFont val="Times New Roman"/>
        <family val="1"/>
      </rPr>
      <t>2.</t>
    </r>
    <r>
      <rPr>
        <sz val="12"/>
        <color indexed="8"/>
        <rFont val="宋体"/>
        <family val="3"/>
        <charset val="134"/>
      </rPr>
      <t>用具和装具</t>
    </r>
  </si>
  <si>
    <t>承 诺 书</t>
  </si>
  <si>
    <r>
      <rPr>
        <sz val="15"/>
        <color indexed="8"/>
        <rFont val="Times New Roman"/>
        <family val="1"/>
      </rPr>
      <t xml:space="preserve">        </t>
    </r>
    <r>
      <rPr>
        <sz val="15"/>
        <color indexed="8"/>
        <rFont val="宋体"/>
        <family val="3"/>
        <charset val="134"/>
      </rPr>
      <t>根据《政府制定价格成本监审办法》（国家发展和改革委员会第</t>
    </r>
    <r>
      <rPr>
        <sz val="15"/>
        <color indexed="8"/>
        <rFont val="Times New Roman"/>
        <family val="1"/>
      </rPr>
      <t>8</t>
    </r>
    <r>
      <rPr>
        <sz val="15"/>
        <color indexed="8"/>
        <rFont val="宋体"/>
        <family val="3"/>
        <charset val="134"/>
      </rPr>
      <t>号令）的要求，我校就湖南省民办中小学校教育培养定价成本监审所提供的成本费用资料及数据郑重承诺如下：</t>
    </r>
  </si>
  <si>
    <t xml:space="preserve">    一、提供的成本所需资料、数据是合法、真实、完整的；</t>
  </si>
  <si>
    <t xml:space="preserve">    二、如因我校提供的资料不合法、不真实、不完整引起的一切后果，由本校自行承担。</t>
  </si>
  <si>
    <r>
      <rPr>
        <sz val="15"/>
        <color indexed="8"/>
        <rFont val="Times New Roman"/>
        <family val="1"/>
      </rPr>
      <t xml:space="preserve">                                                    </t>
    </r>
    <r>
      <rPr>
        <sz val="15"/>
        <color indexed="8"/>
        <rFont val="宋体"/>
        <family val="3"/>
        <charset val="134"/>
      </rPr>
      <t>财务负责人员（签字）：</t>
    </r>
  </si>
  <si>
    <t xml:space="preserve">                              法人代表（签字）：</t>
  </si>
  <si>
    <r>
      <rPr>
        <sz val="15"/>
        <color indexed="8"/>
        <rFont val="Times New Roman"/>
        <family val="1"/>
      </rPr>
      <t xml:space="preserve">                                   </t>
    </r>
    <r>
      <rPr>
        <sz val="15"/>
        <color indexed="8"/>
        <rFont val="宋体"/>
        <family val="3"/>
        <charset val="134"/>
      </rPr>
      <t>年</t>
    </r>
    <r>
      <rPr>
        <sz val="15"/>
        <color indexed="8"/>
        <rFont val="Times New Roman"/>
        <family val="1"/>
      </rPr>
      <t xml:space="preserve">     </t>
    </r>
    <r>
      <rPr>
        <sz val="15"/>
        <color indexed="8"/>
        <rFont val="宋体"/>
        <family val="3"/>
        <charset val="134"/>
      </rPr>
      <t>月</t>
    </r>
    <r>
      <rPr>
        <sz val="16"/>
        <color indexed="8"/>
        <rFont val="Times New Roman"/>
        <family val="1"/>
      </rPr>
      <t xml:space="preserve">     </t>
    </r>
    <r>
      <rPr>
        <sz val="16"/>
        <color indexed="8"/>
        <rFont val="宋体"/>
        <family val="3"/>
        <charset val="134"/>
      </rPr>
      <t>日</t>
    </r>
  </si>
  <si>
    <t>五、其他固定资产（绿化）</t>
    <phoneticPr fontId="28" type="noConversion"/>
  </si>
  <si>
    <t>合计</t>
    <phoneticPr fontId="28" type="noConversion"/>
  </si>
  <si>
    <t>1:15.91</t>
    <phoneticPr fontId="28" type="noConversion"/>
  </si>
  <si>
    <t>1:15.89</t>
    <phoneticPr fontId="27" type="noConversion"/>
  </si>
  <si>
    <t>1:15.90</t>
    <phoneticPr fontId="27" type="noConversion"/>
  </si>
  <si>
    <r>
      <t xml:space="preserve">    </t>
    </r>
    <r>
      <rPr>
        <sz val="12"/>
        <rFont val="宋体"/>
        <family val="3"/>
        <charset val="134"/>
      </rPr>
      <t>三年初中生均教育培养成本</t>
    </r>
    <r>
      <rPr>
        <sz val="12"/>
        <rFont val="Times New Roman"/>
        <family val="1"/>
      </rPr>
      <t>(</t>
    </r>
    <r>
      <rPr>
        <sz val="12"/>
        <rFont val="宋体"/>
        <family val="3"/>
        <charset val="134"/>
      </rPr>
      <t>元／生</t>
    </r>
    <r>
      <rPr>
        <sz val="12"/>
        <rFont val="Times New Roman"/>
        <family val="1"/>
      </rPr>
      <t>·</t>
    </r>
    <r>
      <rPr>
        <sz val="12"/>
        <rFont val="宋体"/>
        <family val="3"/>
        <charset val="134"/>
      </rPr>
      <t>年</t>
    </r>
    <r>
      <rPr>
        <sz val="12"/>
        <rFont val="Times New Roman"/>
        <family val="1"/>
      </rPr>
      <t xml:space="preserve">) </t>
    </r>
    <phoneticPr fontId="27" type="noConversion"/>
  </si>
  <si>
    <t>祁阳市哈弗育才学校基本情况表</t>
    <phoneticPr fontId="27" type="noConversion"/>
  </si>
  <si>
    <t>祁阳市哈弗育才学校收入情况表</t>
    <phoneticPr fontId="27" type="noConversion"/>
  </si>
  <si>
    <t>祁阳市哈弗育才学校教育成本归集表</t>
    <phoneticPr fontId="27" type="noConversion"/>
  </si>
  <si>
    <t>祁阳市哈弗育才学校教育培养成本核定表</t>
    <phoneticPr fontId="27" type="noConversion"/>
  </si>
  <si>
    <t>祁阳市哈弗育才学校学生人数核定表</t>
    <phoneticPr fontId="27" type="noConversion"/>
  </si>
  <si>
    <t>2021年祁阳市哈弗育才学校教职工人数核定表</t>
    <phoneticPr fontId="27" type="noConversion"/>
  </si>
  <si>
    <t>2020年祁阳市哈弗育才学校教职工人数核定表</t>
    <phoneticPr fontId="27" type="noConversion"/>
  </si>
  <si>
    <t>祁阳市哈弗育才学校固定资产折旧核算表</t>
    <phoneticPr fontId="27" type="noConversion"/>
  </si>
  <si>
    <t>职工津贴和奖金</t>
    <phoneticPr fontId="27" type="noConversion"/>
  </si>
  <si>
    <t>祁阳市哈弗育才学校</t>
    <phoneticPr fontId="27" type="noConversion"/>
  </si>
  <si>
    <t>黄亚雄</t>
    <phoneticPr fontId="27" type="noConversion"/>
  </si>
  <si>
    <t>黄玉芳</t>
    <phoneticPr fontId="27" type="noConversion"/>
  </si>
  <si>
    <t>杨波</t>
    <phoneticPr fontId="27" type="noConversion"/>
  </si>
  <si>
    <t>祁阳市浯溪街道新埠头村</t>
    <phoneticPr fontId="27" type="noConversion"/>
  </si>
  <si>
    <r>
      <rPr>
        <b/>
        <sz val="10"/>
        <color indexed="8"/>
        <rFont val="宋体"/>
        <family val="3"/>
        <charset val="134"/>
      </rPr>
      <t>三、对个人和家庭的补助</t>
    </r>
  </si>
  <si>
    <r>
      <rPr>
        <b/>
        <sz val="10"/>
        <rFont val="宋体"/>
        <family val="3"/>
        <charset val="134"/>
      </rPr>
      <t>项</t>
    </r>
    <r>
      <rPr>
        <b/>
        <sz val="10"/>
        <rFont val="Times New Roman"/>
        <family val="1"/>
      </rPr>
      <t xml:space="preserve">  </t>
    </r>
    <r>
      <rPr>
        <b/>
        <sz val="10"/>
        <rFont val="宋体"/>
        <family val="3"/>
        <charset val="134"/>
      </rPr>
      <t>目</t>
    </r>
  </si>
  <si>
    <r>
      <t>2019</t>
    </r>
    <r>
      <rPr>
        <b/>
        <sz val="10"/>
        <rFont val="宋体"/>
        <family val="3"/>
        <charset val="134"/>
      </rPr>
      <t>年上报数</t>
    </r>
  </si>
  <si>
    <r>
      <rPr>
        <b/>
        <sz val="10"/>
        <rFont val="宋体"/>
        <family val="3"/>
        <charset val="134"/>
      </rPr>
      <t>核增（减）</t>
    </r>
  </si>
  <si>
    <r>
      <t>2019</t>
    </r>
    <r>
      <rPr>
        <b/>
        <sz val="10"/>
        <rFont val="宋体"/>
        <family val="3"/>
        <charset val="134"/>
      </rPr>
      <t>年核定数</t>
    </r>
  </si>
  <si>
    <r>
      <t>2020</t>
    </r>
    <r>
      <rPr>
        <b/>
        <sz val="10"/>
        <rFont val="宋体"/>
        <family val="3"/>
        <charset val="134"/>
      </rPr>
      <t>年上报数</t>
    </r>
  </si>
  <si>
    <r>
      <t>2020</t>
    </r>
    <r>
      <rPr>
        <b/>
        <sz val="10"/>
        <rFont val="宋体"/>
        <family val="3"/>
        <charset val="134"/>
      </rPr>
      <t>年核定数</t>
    </r>
  </si>
  <si>
    <r>
      <t>2021</t>
    </r>
    <r>
      <rPr>
        <b/>
        <sz val="10"/>
        <rFont val="宋体"/>
        <family val="3"/>
        <charset val="134"/>
      </rPr>
      <t>年上报数</t>
    </r>
  </si>
  <si>
    <r>
      <t>2021</t>
    </r>
    <r>
      <rPr>
        <b/>
        <sz val="10"/>
        <rFont val="宋体"/>
        <family val="3"/>
        <charset val="134"/>
      </rPr>
      <t>年核定数</t>
    </r>
  </si>
  <si>
    <r>
      <rPr>
        <b/>
        <sz val="10"/>
        <rFont val="宋体"/>
        <family val="3"/>
        <charset val="134"/>
      </rPr>
      <t>一、工资福利支出</t>
    </r>
  </si>
  <si>
    <r>
      <t xml:space="preserve">  1.</t>
    </r>
    <r>
      <rPr>
        <sz val="10"/>
        <rFont val="宋体"/>
        <family val="3"/>
        <charset val="134"/>
      </rPr>
      <t>基本工资</t>
    </r>
  </si>
  <si>
    <r>
      <t xml:space="preserve">  2.</t>
    </r>
    <r>
      <rPr>
        <sz val="10"/>
        <rFont val="宋体"/>
        <family val="3"/>
        <charset val="134"/>
      </rPr>
      <t>津贴</t>
    </r>
  </si>
  <si>
    <r>
      <t xml:space="preserve">  3.</t>
    </r>
    <r>
      <rPr>
        <sz val="10"/>
        <rFont val="宋体"/>
        <family val="3"/>
        <charset val="134"/>
      </rPr>
      <t>奖金</t>
    </r>
  </si>
  <si>
    <r>
      <t xml:space="preserve">  4.</t>
    </r>
    <r>
      <rPr>
        <sz val="10"/>
        <rFont val="宋体"/>
        <family val="3"/>
        <charset val="134"/>
      </rPr>
      <t>社会保险费</t>
    </r>
  </si>
  <si>
    <r>
      <t xml:space="preserve">  5.</t>
    </r>
    <r>
      <rPr>
        <sz val="10"/>
        <rFont val="宋体"/>
        <family val="3"/>
        <charset val="134"/>
      </rPr>
      <t>住房公积金</t>
    </r>
  </si>
  <si>
    <r>
      <t xml:space="preserve">  6.</t>
    </r>
    <r>
      <rPr>
        <sz val="10"/>
        <rFont val="宋体"/>
        <family val="3"/>
        <charset val="134"/>
      </rPr>
      <t>其他</t>
    </r>
  </si>
  <si>
    <r>
      <rPr>
        <b/>
        <sz val="10"/>
        <rFont val="宋体"/>
        <family val="3"/>
        <charset val="134"/>
      </rPr>
      <t>二、商品和服务支出</t>
    </r>
  </si>
  <si>
    <r>
      <t xml:space="preserve">    1.</t>
    </r>
    <r>
      <rPr>
        <sz val="10"/>
        <color indexed="8"/>
        <rFont val="宋体"/>
        <family val="3"/>
        <charset val="134"/>
      </rPr>
      <t>办公费</t>
    </r>
  </si>
  <si>
    <r>
      <t xml:space="preserve">    2.</t>
    </r>
    <r>
      <rPr>
        <sz val="10"/>
        <color indexed="8"/>
        <rFont val="宋体"/>
        <family val="3"/>
        <charset val="134"/>
      </rPr>
      <t>印刷费</t>
    </r>
  </si>
  <si>
    <r>
      <t xml:space="preserve">    3.</t>
    </r>
    <r>
      <rPr>
        <sz val="10"/>
        <color indexed="8"/>
        <rFont val="宋体"/>
        <family val="3"/>
        <charset val="134"/>
      </rPr>
      <t>咨询费</t>
    </r>
  </si>
  <si>
    <r>
      <t xml:space="preserve">    4.</t>
    </r>
    <r>
      <rPr>
        <sz val="10"/>
        <color indexed="8"/>
        <rFont val="宋体"/>
        <family val="3"/>
        <charset val="134"/>
      </rPr>
      <t>手续费</t>
    </r>
  </si>
  <si>
    <r>
      <t xml:space="preserve">    5.</t>
    </r>
    <r>
      <rPr>
        <sz val="10"/>
        <color indexed="8"/>
        <rFont val="宋体"/>
        <family val="3"/>
        <charset val="134"/>
      </rPr>
      <t>水费</t>
    </r>
  </si>
  <si>
    <r>
      <t xml:space="preserve">    6.</t>
    </r>
    <r>
      <rPr>
        <sz val="10"/>
        <color indexed="8"/>
        <rFont val="宋体"/>
        <family val="3"/>
        <charset val="134"/>
      </rPr>
      <t>电费</t>
    </r>
  </si>
  <si>
    <r>
      <t xml:space="preserve">    7.</t>
    </r>
    <r>
      <rPr>
        <sz val="10"/>
        <color indexed="8"/>
        <rFont val="宋体"/>
        <family val="3"/>
        <charset val="134"/>
      </rPr>
      <t>邮电费</t>
    </r>
  </si>
  <si>
    <r>
      <t xml:space="preserve">    8.</t>
    </r>
    <r>
      <rPr>
        <sz val="10"/>
        <color indexed="8"/>
        <rFont val="宋体"/>
        <family val="3"/>
        <charset val="134"/>
      </rPr>
      <t>物业管理费</t>
    </r>
  </si>
  <si>
    <r>
      <t xml:space="preserve">    9.</t>
    </r>
    <r>
      <rPr>
        <sz val="10"/>
        <color indexed="8"/>
        <rFont val="宋体"/>
        <family val="3"/>
        <charset val="134"/>
      </rPr>
      <t>差旅费</t>
    </r>
  </si>
  <si>
    <r>
      <t xml:space="preserve">    10.</t>
    </r>
    <r>
      <rPr>
        <sz val="10"/>
        <color indexed="8"/>
        <rFont val="宋体"/>
        <family val="3"/>
        <charset val="134"/>
      </rPr>
      <t>因公出国（境）费用</t>
    </r>
  </si>
  <si>
    <r>
      <t xml:space="preserve">    11.</t>
    </r>
    <r>
      <rPr>
        <sz val="10"/>
        <color indexed="8"/>
        <rFont val="宋体"/>
        <family val="3"/>
        <charset val="134"/>
      </rPr>
      <t>维修（护）费</t>
    </r>
  </si>
  <si>
    <r>
      <t xml:space="preserve">    12.</t>
    </r>
    <r>
      <rPr>
        <sz val="10"/>
        <color indexed="8"/>
        <rFont val="宋体"/>
        <family val="3"/>
        <charset val="134"/>
      </rPr>
      <t>租赁费</t>
    </r>
  </si>
  <si>
    <r>
      <t xml:space="preserve">    13.</t>
    </r>
    <r>
      <rPr>
        <sz val="10"/>
        <color indexed="8"/>
        <rFont val="宋体"/>
        <family val="3"/>
        <charset val="134"/>
      </rPr>
      <t>会议费</t>
    </r>
  </si>
  <si>
    <r>
      <t xml:space="preserve">    14.</t>
    </r>
    <r>
      <rPr>
        <sz val="10"/>
        <color indexed="8"/>
        <rFont val="宋体"/>
        <family val="3"/>
        <charset val="134"/>
      </rPr>
      <t>培训费</t>
    </r>
  </si>
  <si>
    <r>
      <t xml:space="preserve">    15.</t>
    </r>
    <r>
      <rPr>
        <sz val="10"/>
        <color indexed="8"/>
        <rFont val="宋体"/>
        <family val="3"/>
        <charset val="134"/>
      </rPr>
      <t>公务接待费</t>
    </r>
  </si>
  <si>
    <r>
      <t xml:space="preserve">    16.</t>
    </r>
    <r>
      <rPr>
        <sz val="10"/>
        <color indexed="8"/>
        <rFont val="宋体"/>
        <family val="3"/>
        <charset val="134"/>
      </rPr>
      <t>专用材料费</t>
    </r>
    <r>
      <rPr>
        <sz val="12"/>
        <color indexed="8"/>
        <rFont val="Times New Roman"/>
        <family val="1"/>
      </rPr>
      <t/>
    </r>
    <phoneticPr fontId="27" type="noConversion"/>
  </si>
  <si>
    <r>
      <t xml:space="preserve">    17.</t>
    </r>
    <r>
      <rPr>
        <sz val="10"/>
        <color indexed="8"/>
        <rFont val="宋体"/>
        <family val="3"/>
        <charset val="134"/>
      </rPr>
      <t>劳务费</t>
    </r>
  </si>
  <si>
    <r>
      <t xml:space="preserve">    18.</t>
    </r>
    <r>
      <rPr>
        <sz val="10"/>
        <color indexed="8"/>
        <rFont val="宋体"/>
        <family val="3"/>
        <charset val="134"/>
      </rPr>
      <t>委托业务费</t>
    </r>
    <r>
      <rPr>
        <sz val="10"/>
        <color indexed="8"/>
        <rFont val="Times New Roman"/>
        <family val="1"/>
      </rPr>
      <t>-</t>
    </r>
    <r>
      <rPr>
        <sz val="10"/>
        <color indexed="8"/>
        <rFont val="宋体"/>
        <family val="3"/>
        <charset val="134"/>
      </rPr>
      <t>广宣</t>
    </r>
    <phoneticPr fontId="27" type="noConversion"/>
  </si>
  <si>
    <r>
      <t xml:space="preserve">    19.</t>
    </r>
    <r>
      <rPr>
        <sz val="10"/>
        <color indexed="8"/>
        <rFont val="宋体"/>
        <family val="3"/>
        <charset val="134"/>
      </rPr>
      <t>工会经费</t>
    </r>
  </si>
  <si>
    <r>
      <t xml:space="preserve">    20.</t>
    </r>
    <r>
      <rPr>
        <sz val="10"/>
        <color indexed="8"/>
        <rFont val="宋体"/>
        <family val="3"/>
        <charset val="134"/>
      </rPr>
      <t>福利费</t>
    </r>
  </si>
  <si>
    <r>
      <t xml:space="preserve">    21.</t>
    </r>
    <r>
      <rPr>
        <sz val="10"/>
        <color indexed="8"/>
        <rFont val="宋体"/>
        <family val="3"/>
        <charset val="134"/>
      </rPr>
      <t>车辆运行维护费</t>
    </r>
  </si>
  <si>
    <r>
      <t xml:space="preserve">    22.</t>
    </r>
    <r>
      <rPr>
        <sz val="10"/>
        <color indexed="8"/>
        <rFont val="宋体"/>
        <family val="3"/>
        <charset val="134"/>
      </rPr>
      <t>其他交通费用</t>
    </r>
  </si>
  <si>
    <r>
      <t xml:space="preserve">    23.</t>
    </r>
    <r>
      <rPr>
        <sz val="10"/>
        <color indexed="8"/>
        <rFont val="宋体"/>
        <family val="3"/>
        <charset val="134"/>
      </rPr>
      <t>税金及附加费用</t>
    </r>
  </si>
  <si>
    <r>
      <t xml:space="preserve">    24.</t>
    </r>
    <r>
      <rPr>
        <sz val="10"/>
        <color indexed="8"/>
        <rFont val="宋体"/>
        <family val="3"/>
        <charset val="134"/>
      </rPr>
      <t>其他商品和服务支出</t>
    </r>
  </si>
  <si>
    <r>
      <t xml:space="preserve">    1.</t>
    </r>
    <r>
      <rPr>
        <sz val="10"/>
        <color indexed="8"/>
        <rFont val="宋体"/>
        <family val="3"/>
        <charset val="134"/>
      </rPr>
      <t>离休费</t>
    </r>
  </si>
  <si>
    <r>
      <t xml:space="preserve">    2.</t>
    </r>
    <r>
      <rPr>
        <sz val="10"/>
        <color indexed="8"/>
        <rFont val="宋体"/>
        <family val="3"/>
        <charset val="134"/>
      </rPr>
      <t>抚恤金</t>
    </r>
  </si>
  <si>
    <r>
      <t xml:space="preserve">    3.</t>
    </r>
    <r>
      <rPr>
        <sz val="10"/>
        <color indexed="8"/>
        <rFont val="宋体"/>
        <family val="3"/>
        <charset val="134"/>
      </rPr>
      <t>生活补助</t>
    </r>
  </si>
  <si>
    <r>
      <t xml:space="preserve">    4.</t>
    </r>
    <r>
      <rPr>
        <sz val="10"/>
        <color indexed="8"/>
        <rFont val="宋体"/>
        <family val="3"/>
        <charset val="134"/>
      </rPr>
      <t>医疗费补助</t>
    </r>
  </si>
  <si>
    <r>
      <t xml:space="preserve">    5.</t>
    </r>
    <r>
      <rPr>
        <sz val="10"/>
        <color indexed="8"/>
        <rFont val="宋体"/>
        <family val="3"/>
        <charset val="134"/>
      </rPr>
      <t>助学金</t>
    </r>
  </si>
  <si>
    <r>
      <t xml:space="preserve">    6.</t>
    </r>
    <r>
      <rPr>
        <sz val="10"/>
        <color indexed="8"/>
        <rFont val="宋体"/>
        <family val="3"/>
        <charset val="134"/>
      </rPr>
      <t>其他对个人和家庭的补助支出</t>
    </r>
  </si>
  <si>
    <r>
      <rPr>
        <b/>
        <sz val="10"/>
        <rFont val="宋体"/>
        <family val="3"/>
        <charset val="134"/>
      </rPr>
      <t>四、固定资产折旧（元）</t>
    </r>
  </si>
  <si>
    <r>
      <t xml:space="preserve">  1.</t>
    </r>
    <r>
      <rPr>
        <sz val="10"/>
        <rFont val="宋体"/>
        <family val="3"/>
        <charset val="134"/>
      </rPr>
      <t>房屋及构筑物</t>
    </r>
  </si>
  <si>
    <r>
      <t xml:space="preserve">  2.</t>
    </r>
    <r>
      <rPr>
        <sz val="10"/>
        <rFont val="宋体"/>
        <family val="3"/>
        <charset val="134"/>
      </rPr>
      <t>通用设备</t>
    </r>
  </si>
  <si>
    <r>
      <t xml:space="preserve">  3.</t>
    </r>
    <r>
      <rPr>
        <sz val="10"/>
        <rFont val="宋体"/>
        <family val="3"/>
        <charset val="134"/>
      </rPr>
      <t>专用设备</t>
    </r>
  </si>
  <si>
    <r>
      <t xml:space="preserve">  4.</t>
    </r>
    <r>
      <rPr>
        <sz val="10"/>
        <rFont val="宋体"/>
        <family val="3"/>
        <charset val="134"/>
      </rPr>
      <t>家具、用具及装具</t>
    </r>
  </si>
  <si>
    <r>
      <t xml:space="preserve">    5.</t>
    </r>
    <r>
      <rPr>
        <sz val="10"/>
        <color indexed="8"/>
        <rFont val="宋体"/>
        <family val="3"/>
        <charset val="134"/>
      </rPr>
      <t>其他固定资产</t>
    </r>
  </si>
  <si>
    <r>
      <rPr>
        <b/>
        <sz val="10"/>
        <rFont val="宋体"/>
        <family val="3"/>
        <charset val="134"/>
      </rPr>
      <t>五、无形资产摊销</t>
    </r>
  </si>
  <si>
    <r>
      <rPr>
        <b/>
        <sz val="10"/>
        <rFont val="宋体"/>
        <family val="3"/>
        <charset val="134"/>
      </rPr>
      <t>六、财务费用</t>
    </r>
  </si>
  <si>
    <r>
      <t xml:space="preserve">    1.</t>
    </r>
    <r>
      <rPr>
        <sz val="10"/>
        <rFont val="宋体"/>
        <family val="3"/>
        <charset val="134"/>
      </rPr>
      <t>利息支出</t>
    </r>
  </si>
  <si>
    <r>
      <t xml:space="preserve">    2.</t>
    </r>
    <r>
      <rPr>
        <sz val="10"/>
        <rFont val="宋体"/>
        <family val="3"/>
        <charset val="134"/>
      </rPr>
      <t>利息收入</t>
    </r>
  </si>
  <si>
    <r>
      <t xml:space="preserve">    3.</t>
    </r>
    <r>
      <rPr>
        <sz val="10"/>
        <rFont val="宋体"/>
        <family val="3"/>
        <charset val="134"/>
      </rPr>
      <t>手续费</t>
    </r>
  </si>
  <si>
    <r>
      <rPr>
        <b/>
        <sz val="10"/>
        <rFont val="宋体"/>
        <family val="3"/>
        <charset val="134"/>
      </rPr>
      <t>七、学校总支出</t>
    </r>
  </si>
  <si>
    <t>2019年祁阳市哈弗育才学校教职工人数核定表</t>
    <phoneticPr fontId="27" type="noConversion"/>
  </si>
  <si>
    <r>
      <rPr>
        <b/>
        <sz val="10"/>
        <color indexed="8"/>
        <rFont val="宋体"/>
        <family val="3"/>
        <charset val="134"/>
      </rPr>
      <t>教职工人数</t>
    </r>
  </si>
  <si>
    <r>
      <t>1</t>
    </r>
    <r>
      <rPr>
        <sz val="10"/>
        <rFont val="宋体"/>
        <family val="3"/>
        <charset val="134"/>
      </rPr>
      <t>、教学人员</t>
    </r>
  </si>
  <si>
    <r>
      <t xml:space="preserve">             </t>
    </r>
    <r>
      <rPr>
        <sz val="10"/>
        <color indexed="8"/>
        <rFont val="宋体"/>
        <family val="3"/>
        <charset val="134"/>
      </rPr>
      <t>小学部</t>
    </r>
  </si>
  <si>
    <r>
      <t xml:space="preserve">            </t>
    </r>
    <r>
      <rPr>
        <sz val="10"/>
        <color indexed="8"/>
        <rFont val="宋体"/>
        <family val="3"/>
        <charset val="134"/>
      </rPr>
      <t>初中部</t>
    </r>
  </si>
  <si>
    <r>
      <t xml:space="preserve">            </t>
    </r>
    <r>
      <rPr>
        <sz val="10"/>
        <color indexed="8"/>
        <rFont val="宋体"/>
        <family val="3"/>
        <charset val="134"/>
      </rPr>
      <t>高中部</t>
    </r>
  </si>
  <si>
    <r>
      <t>2</t>
    </r>
    <r>
      <rPr>
        <sz val="10"/>
        <rFont val="宋体"/>
        <family val="3"/>
        <charset val="134"/>
      </rPr>
      <t>、教学辅助人员</t>
    </r>
  </si>
  <si>
    <r>
      <t>3</t>
    </r>
    <r>
      <rPr>
        <sz val="10"/>
        <rFont val="宋体"/>
        <family val="3"/>
        <charset val="134"/>
      </rPr>
      <t>、行政管理人员</t>
    </r>
  </si>
  <si>
    <r>
      <t>4</t>
    </r>
    <r>
      <rPr>
        <sz val="10"/>
        <rFont val="宋体"/>
        <family val="3"/>
        <charset val="134"/>
      </rPr>
      <t>、后勤工作人员</t>
    </r>
  </si>
  <si>
    <r>
      <rPr>
        <sz val="10"/>
        <rFont val="宋体"/>
        <family val="3"/>
        <charset val="134"/>
      </rPr>
      <t>（二）其他人员</t>
    </r>
  </si>
  <si>
    <r>
      <t xml:space="preserve">    1</t>
    </r>
    <r>
      <rPr>
        <sz val="10"/>
        <rFont val="宋体"/>
        <family val="3"/>
        <charset val="134"/>
      </rPr>
      <t>、短期聘用人员</t>
    </r>
  </si>
  <si>
    <r>
      <t xml:space="preserve">    2</t>
    </r>
    <r>
      <rPr>
        <sz val="10"/>
        <rFont val="宋体"/>
        <family val="3"/>
        <charset val="134"/>
      </rPr>
      <t>、离退休人员</t>
    </r>
  </si>
  <si>
    <r>
      <t xml:space="preserve">    3</t>
    </r>
    <r>
      <rPr>
        <sz val="10"/>
        <rFont val="宋体"/>
        <family val="3"/>
        <charset val="134"/>
      </rPr>
      <t>、劳务派遣人员</t>
    </r>
  </si>
  <si>
    <r>
      <t xml:space="preserve">    4</t>
    </r>
    <r>
      <rPr>
        <sz val="10"/>
        <rFont val="宋体"/>
        <family val="3"/>
        <charset val="134"/>
      </rPr>
      <t>、其他临时人员</t>
    </r>
  </si>
  <si>
    <r>
      <rPr>
        <b/>
        <sz val="10"/>
        <color indexed="8"/>
        <rFont val="宋体"/>
        <family val="3"/>
        <charset val="134"/>
      </rPr>
      <t>项目</t>
    </r>
  </si>
  <si>
    <r>
      <t>2019</t>
    </r>
    <r>
      <rPr>
        <b/>
        <sz val="10"/>
        <color indexed="8"/>
        <rFont val="宋体"/>
        <family val="3"/>
        <charset val="134"/>
      </rPr>
      <t>年上报数</t>
    </r>
  </si>
  <si>
    <r>
      <rPr>
        <b/>
        <sz val="10"/>
        <color indexed="8"/>
        <rFont val="宋体"/>
        <family val="3"/>
        <charset val="134"/>
      </rPr>
      <t>最高限额</t>
    </r>
  </si>
  <si>
    <r>
      <t>2019</t>
    </r>
    <r>
      <rPr>
        <b/>
        <sz val="10"/>
        <color indexed="8"/>
        <rFont val="宋体"/>
        <family val="3"/>
        <charset val="134"/>
      </rPr>
      <t>年核减数</t>
    </r>
  </si>
  <si>
    <r>
      <rPr>
        <b/>
        <sz val="10"/>
        <color indexed="8"/>
        <rFont val="宋体"/>
        <family val="3"/>
        <charset val="134"/>
      </rPr>
      <t>最低限额</t>
    </r>
  </si>
  <si>
    <r>
      <rPr>
        <sz val="10"/>
        <rFont val="宋体"/>
        <family val="3"/>
        <charset val="134"/>
      </rPr>
      <t>职工薪酬</t>
    </r>
  </si>
  <si>
    <r>
      <t>社会保障费</t>
    </r>
    <r>
      <rPr>
        <sz val="10"/>
        <rFont val="Times New Roman"/>
        <family val="1"/>
      </rPr>
      <t>(</t>
    </r>
    <r>
      <rPr>
        <sz val="10"/>
        <rFont val="宋体"/>
        <family val="3"/>
        <charset val="134"/>
      </rPr>
      <t>五险</t>
    </r>
    <r>
      <rPr>
        <sz val="10"/>
        <rFont val="Times New Roman"/>
        <family val="1"/>
      </rPr>
      <t>)</t>
    </r>
  </si>
  <si>
    <r>
      <rPr>
        <sz val="10"/>
        <rFont val="宋体"/>
        <family val="3"/>
        <charset val="134"/>
      </rPr>
      <t>企业年金</t>
    </r>
  </si>
  <si>
    <r>
      <rPr>
        <sz val="10"/>
        <rFont val="宋体"/>
        <family val="3"/>
        <charset val="134"/>
      </rPr>
      <t>住房公积金</t>
    </r>
  </si>
  <si>
    <r>
      <rPr>
        <sz val="10"/>
        <rFont val="宋体"/>
        <family val="3"/>
        <charset val="134"/>
      </rPr>
      <t>工会经费</t>
    </r>
  </si>
  <si>
    <r>
      <rPr>
        <sz val="10"/>
        <rFont val="宋体"/>
        <family val="3"/>
        <charset val="134"/>
      </rPr>
      <t>职工教育经费</t>
    </r>
  </si>
  <si>
    <r>
      <t>2020</t>
    </r>
    <r>
      <rPr>
        <b/>
        <sz val="10"/>
        <color indexed="8"/>
        <rFont val="宋体"/>
        <family val="3"/>
        <charset val="134"/>
      </rPr>
      <t>年上报数</t>
    </r>
  </si>
  <si>
    <r>
      <t>2020</t>
    </r>
    <r>
      <rPr>
        <b/>
        <sz val="10"/>
        <color indexed="8"/>
        <rFont val="宋体"/>
        <family val="3"/>
        <charset val="134"/>
      </rPr>
      <t>年核减数</t>
    </r>
  </si>
  <si>
    <r>
      <t>2021</t>
    </r>
    <r>
      <rPr>
        <b/>
        <sz val="10"/>
        <color indexed="8"/>
        <rFont val="宋体"/>
        <family val="3"/>
        <charset val="134"/>
      </rPr>
      <t>年上报数</t>
    </r>
  </si>
  <si>
    <r>
      <t>2021</t>
    </r>
    <r>
      <rPr>
        <b/>
        <sz val="10"/>
        <color indexed="8"/>
        <rFont val="宋体"/>
        <family val="3"/>
        <charset val="134"/>
      </rPr>
      <t>年核减数</t>
    </r>
  </si>
  <si>
    <t>祁阳市哈弗育才学校职工薪酬核定表</t>
    <phoneticPr fontId="27" type="noConversion"/>
  </si>
</sst>
</file>

<file path=xl/styles.xml><?xml version="1.0" encoding="utf-8"?>
<styleSheet xmlns="http://schemas.openxmlformats.org/spreadsheetml/2006/main">
  <numFmts count="7">
    <numFmt numFmtId="43" formatCode="_ * #,##0.00_ ;_ * \-#,##0.00_ ;_ * &quot;-&quot;??_ ;_ @_ "/>
    <numFmt numFmtId="176" formatCode="#,##0.00_ "/>
    <numFmt numFmtId="177" formatCode="0_ "/>
    <numFmt numFmtId="178" formatCode="#,##0.00_);[Red]\(#,##0.00\)"/>
    <numFmt numFmtId="179" formatCode="#,##0_ "/>
    <numFmt numFmtId="180" formatCode="0.00_);[Red]\(0.00\)"/>
    <numFmt numFmtId="181" formatCode="0.00_ "/>
  </numFmts>
  <fonts count="38">
    <font>
      <sz val="11"/>
      <color theme="1"/>
      <name val="宋体"/>
      <charset val="134"/>
      <scheme val="minor"/>
    </font>
    <font>
      <b/>
      <sz val="26"/>
      <color indexed="8"/>
      <name val="方正黑体_GBK"/>
      <charset val="134"/>
    </font>
    <font>
      <sz val="15"/>
      <color indexed="8"/>
      <name val="宋体"/>
      <family val="3"/>
      <charset val="134"/>
    </font>
    <font>
      <sz val="15"/>
      <color indexed="8"/>
      <name val="Calibri"/>
      <family val="2"/>
    </font>
    <font>
      <sz val="15"/>
      <color indexed="8"/>
      <name val="Times New Roman"/>
      <family val="1"/>
    </font>
    <font>
      <b/>
      <sz val="12"/>
      <color indexed="8"/>
      <name val="Times New Roman"/>
      <family val="1"/>
    </font>
    <font>
      <b/>
      <sz val="12"/>
      <name val="Times New Roman"/>
      <family val="1"/>
    </font>
    <font>
      <sz val="12"/>
      <name val="Times New Roman"/>
      <family val="1"/>
    </font>
    <font>
      <sz val="12"/>
      <color indexed="8"/>
      <name val="Times New Roman"/>
      <family val="1"/>
    </font>
    <font>
      <b/>
      <sz val="20"/>
      <name val="方正小标宋简体"/>
      <family val="4"/>
      <charset val="134"/>
    </font>
    <font>
      <sz val="12"/>
      <name val="宋体"/>
      <family val="3"/>
      <charset val="134"/>
    </font>
    <font>
      <b/>
      <sz val="12"/>
      <color indexed="8"/>
      <name val="Times New Roman"/>
      <family val="1"/>
    </font>
    <font>
      <b/>
      <sz val="12"/>
      <name val="宋体"/>
      <family val="3"/>
      <charset val="134"/>
    </font>
    <font>
      <sz val="12"/>
      <color indexed="8"/>
      <name val="宋体"/>
      <family val="3"/>
      <charset val="134"/>
    </font>
    <font>
      <sz val="16"/>
      <name val="Times New Roman"/>
      <family val="1"/>
    </font>
    <font>
      <b/>
      <sz val="10"/>
      <name val="Times New Roman"/>
      <family val="1"/>
    </font>
    <font>
      <sz val="12"/>
      <color indexed="8"/>
      <name val="Times New Roman"/>
      <family val="1"/>
    </font>
    <font>
      <b/>
      <sz val="12"/>
      <color indexed="8"/>
      <name val="Times New Roman"/>
      <family val="1"/>
    </font>
    <font>
      <sz val="16"/>
      <name val="黑体"/>
      <family val="3"/>
      <charset val="134"/>
    </font>
    <font>
      <sz val="10"/>
      <name val="Times New Roman"/>
      <family val="1"/>
    </font>
    <font>
      <sz val="12"/>
      <color indexed="8"/>
      <name val="宋体"/>
      <family val="3"/>
      <charset val="134"/>
    </font>
    <font>
      <sz val="16"/>
      <color indexed="8"/>
      <name val="方正楷体简体"/>
      <charset val="134"/>
    </font>
    <font>
      <sz val="12"/>
      <name val="Calibri"/>
      <family val="2"/>
    </font>
    <font>
      <sz val="16"/>
      <color indexed="8"/>
      <name val="Times New Roman"/>
      <family val="1"/>
    </font>
    <font>
      <sz val="16"/>
      <color indexed="8"/>
      <name val="宋体"/>
      <family val="3"/>
      <charset val="134"/>
    </font>
    <font>
      <b/>
      <sz val="12"/>
      <color indexed="8"/>
      <name val="宋体"/>
      <family val="3"/>
      <charset val="134"/>
    </font>
    <font>
      <sz val="16"/>
      <name val="宋体"/>
      <family val="3"/>
      <charset val="134"/>
    </font>
    <font>
      <sz val="9"/>
      <name val="宋体"/>
      <family val="3"/>
      <charset val="134"/>
    </font>
    <font>
      <sz val="9"/>
      <name val="宋体"/>
      <family val="3"/>
      <charset val="134"/>
    </font>
    <font>
      <b/>
      <sz val="18"/>
      <name val="方正小标宋简体"/>
      <family val="4"/>
      <charset val="134"/>
    </font>
    <font>
      <b/>
      <sz val="10"/>
      <color indexed="8"/>
      <name val="Times New Roman"/>
      <family val="1"/>
    </font>
    <font>
      <b/>
      <sz val="10"/>
      <color indexed="8"/>
      <name val="宋体"/>
      <family val="3"/>
      <charset val="134"/>
    </font>
    <font>
      <b/>
      <sz val="10"/>
      <name val="宋体"/>
      <family val="3"/>
      <charset val="134"/>
    </font>
    <font>
      <sz val="10"/>
      <name val="宋体"/>
      <family val="3"/>
      <charset val="134"/>
    </font>
    <font>
      <sz val="10"/>
      <color indexed="8"/>
      <name val="Times New Roman"/>
      <family val="1"/>
    </font>
    <font>
      <sz val="10"/>
      <color indexed="8"/>
      <name val="宋体"/>
      <family val="3"/>
      <charset val="134"/>
    </font>
    <font>
      <sz val="10"/>
      <color theme="1"/>
      <name val="宋体"/>
      <family val="3"/>
      <charset val="134"/>
      <scheme val="minor"/>
    </font>
    <font>
      <b/>
      <sz val="18"/>
      <color indexed="8"/>
      <name val="方正小标宋简体"/>
      <family val="4"/>
      <charset val="134"/>
    </font>
  </fonts>
  <fills count="4">
    <fill>
      <patternFill patternType="none"/>
    </fill>
    <fill>
      <patternFill patternType="gray125"/>
    </fill>
    <fill>
      <patternFill patternType="solid">
        <fgColor indexed="9"/>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bottom style="medium">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cellStyleXfs>
  <cellXfs count="16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justify" vertical="center"/>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horizontal="center" vertical="center"/>
    </xf>
    <xf numFmtId="0" fontId="5" fillId="0" borderId="1" xfId="2" applyFont="1" applyBorder="1" applyAlignment="1">
      <alignment horizontal="center" vertical="center" wrapText="1"/>
    </xf>
    <xf numFmtId="0" fontId="6" fillId="0" borderId="1" xfId="2" applyFont="1" applyBorder="1" applyAlignment="1">
      <alignment horizontal="center" vertical="center" wrapText="1"/>
    </xf>
    <xf numFmtId="0" fontId="6" fillId="0" borderId="1" xfId="2" applyFont="1" applyFill="1" applyBorder="1" applyAlignment="1" applyProtection="1">
      <alignment vertical="center" wrapText="1"/>
    </xf>
    <xf numFmtId="0" fontId="7" fillId="0" borderId="1" xfId="2" applyFont="1" applyBorder="1" applyAlignment="1">
      <alignment vertical="center" wrapText="1"/>
    </xf>
    <xf numFmtId="0" fontId="6" fillId="0" borderId="1" xfId="2" applyFont="1" applyFill="1" applyBorder="1" applyAlignment="1" applyProtection="1">
      <alignment horizontal="left" vertical="center" wrapText="1"/>
    </xf>
    <xf numFmtId="0" fontId="8" fillId="0" borderId="1" xfId="2" applyFont="1" applyBorder="1" applyAlignment="1">
      <alignment horizontal="justify" vertical="center" wrapText="1"/>
    </xf>
    <xf numFmtId="0" fontId="5" fillId="0" borderId="1" xfId="2" applyFont="1" applyBorder="1" applyAlignment="1">
      <alignment horizontal="justify" vertical="center" wrapText="1"/>
    </xf>
    <xf numFmtId="0" fontId="10" fillId="0" borderId="0" xfId="1" applyFont="1" applyFill="1" applyBorder="1" applyAlignment="1"/>
    <xf numFmtId="0" fontId="11" fillId="0" borderId="1" xfId="2" applyFont="1" applyFill="1" applyBorder="1" applyAlignment="1">
      <alignment horizontal="center" vertical="center"/>
    </xf>
    <xf numFmtId="0" fontId="7" fillId="0" borderId="1" xfId="2" applyFont="1" applyBorder="1">
      <alignment vertical="center"/>
    </xf>
    <xf numFmtId="0" fontId="11" fillId="0" borderId="1" xfId="1" applyFont="1" applyFill="1" applyBorder="1" applyAlignment="1">
      <alignment horizontal="center" vertical="center" wrapText="1"/>
    </xf>
    <xf numFmtId="0" fontId="7" fillId="0" borderId="1" xfId="1" applyFont="1" applyBorder="1" applyAlignment="1">
      <alignment horizontal="center" vertical="center"/>
    </xf>
    <xf numFmtId="177" fontId="7" fillId="0" borderId="1" xfId="1" applyNumberFormat="1" applyFont="1" applyBorder="1" applyAlignment="1">
      <alignment horizontal="center" vertical="center"/>
    </xf>
    <xf numFmtId="0" fontId="7" fillId="0" borderId="0" xfId="1" applyFont="1">
      <alignment vertical="center"/>
    </xf>
    <xf numFmtId="0" fontId="6" fillId="0" borderId="1" xfId="1" applyFont="1" applyBorder="1">
      <alignment vertical="center"/>
    </xf>
    <xf numFmtId="0" fontId="14" fillId="0" borderId="0" xfId="1" applyFont="1" applyFill="1" applyAlignment="1" applyProtection="1">
      <alignment vertical="center" wrapText="1"/>
    </xf>
    <xf numFmtId="0" fontId="10" fillId="0" borderId="0" xfId="1">
      <alignment vertical="center"/>
    </xf>
    <xf numFmtId="0" fontId="12" fillId="0" borderId="3" xfId="1" applyFont="1" applyFill="1" applyBorder="1" applyAlignment="1" applyProtection="1">
      <alignment horizontal="center" vertical="center" wrapText="1"/>
    </xf>
    <xf numFmtId="0" fontId="6" fillId="0" borderId="1" xfId="1" applyFont="1" applyFill="1" applyBorder="1" applyAlignment="1" applyProtection="1">
      <alignment horizontal="center" vertical="center" wrapText="1"/>
    </xf>
    <xf numFmtId="0" fontId="12" fillId="0" borderId="3" xfId="1" applyFont="1" applyFill="1" applyBorder="1" applyAlignment="1" applyProtection="1">
      <alignment horizontal="left" vertical="center"/>
    </xf>
    <xf numFmtId="0" fontId="7" fillId="0" borderId="1" xfId="1" applyFont="1" applyFill="1" applyBorder="1" applyAlignment="1" applyProtection="1">
      <alignment horizontal="center" vertical="center" wrapText="1"/>
    </xf>
    <xf numFmtId="0" fontId="7" fillId="0" borderId="3" xfId="1" applyFont="1" applyFill="1" applyBorder="1" applyAlignment="1" applyProtection="1">
      <alignment vertical="center"/>
    </xf>
    <xf numFmtId="177" fontId="7" fillId="0" borderId="1" xfId="1" applyNumberFormat="1" applyFont="1" applyFill="1" applyBorder="1" applyAlignment="1" applyProtection="1">
      <alignment horizontal="center" vertical="center" wrapText="1"/>
    </xf>
    <xf numFmtId="0" fontId="12" fillId="0" borderId="3" xfId="1" applyFont="1" applyFill="1" applyBorder="1" applyAlignment="1" applyProtection="1">
      <alignment vertical="center"/>
    </xf>
    <xf numFmtId="10" fontId="7" fillId="0" borderId="1" xfId="1" applyNumberFormat="1" applyFont="1" applyFill="1" applyBorder="1" applyAlignment="1" applyProtection="1">
      <alignment horizontal="center" vertical="center" wrapText="1"/>
    </xf>
    <xf numFmtId="0" fontId="10" fillId="0" borderId="3" xfId="1" applyFont="1" applyFill="1" applyBorder="1" applyAlignment="1" applyProtection="1">
      <alignment vertical="center"/>
    </xf>
    <xf numFmtId="176" fontId="7" fillId="0" borderId="1" xfId="1" applyNumberFormat="1" applyFont="1" applyFill="1" applyBorder="1" applyAlignment="1" applyProtection="1">
      <alignment horizontal="center" vertical="center" wrapText="1"/>
    </xf>
    <xf numFmtId="178" fontId="6" fillId="0" borderId="1" xfId="1" applyNumberFormat="1" applyFont="1" applyFill="1" applyBorder="1" applyAlignment="1" applyProtection="1">
      <alignment horizontal="right" vertical="center" wrapText="1"/>
    </xf>
    <xf numFmtId="178" fontId="7" fillId="0" borderId="1" xfId="1" applyNumberFormat="1" applyFont="1" applyFill="1" applyBorder="1" applyAlignment="1" applyProtection="1">
      <alignment horizontal="right" vertical="center" wrapText="1"/>
    </xf>
    <xf numFmtId="0" fontId="7" fillId="0" borderId="3" xfId="1" applyFont="1" applyFill="1" applyBorder="1" applyAlignment="1" applyProtection="1">
      <alignment horizontal="left" vertical="center"/>
    </xf>
    <xf numFmtId="176" fontId="7" fillId="0" borderId="1" xfId="1" applyNumberFormat="1" applyFont="1" applyFill="1" applyBorder="1" applyAlignment="1" applyProtection="1">
      <alignment horizontal="right" vertical="center" wrapText="1"/>
    </xf>
    <xf numFmtId="0" fontId="14" fillId="0" borderId="0" xfId="1" applyFont="1">
      <alignment vertical="center"/>
    </xf>
    <xf numFmtId="0" fontId="7" fillId="0" borderId="0" xfId="1" applyFont="1" applyAlignment="1">
      <alignment horizontal="center" vertical="center"/>
    </xf>
    <xf numFmtId="0" fontId="18" fillId="0" borderId="0" xfId="2" applyFont="1" applyFill="1" applyAlignment="1" applyProtection="1">
      <alignment vertical="center" wrapText="1"/>
    </xf>
    <xf numFmtId="0" fontId="10" fillId="0" borderId="0" xfId="2">
      <alignment vertical="center"/>
    </xf>
    <xf numFmtId="0" fontId="19" fillId="0" borderId="4" xfId="2" applyFont="1" applyFill="1" applyBorder="1" applyAlignment="1" applyProtection="1">
      <alignment vertical="center" wrapText="1"/>
    </xf>
    <xf numFmtId="0" fontId="19" fillId="0" borderId="4" xfId="2" applyFont="1" applyFill="1" applyBorder="1" applyAlignment="1" applyProtection="1">
      <alignment horizontal="right" vertical="center" wrapText="1"/>
    </xf>
    <xf numFmtId="0" fontId="12" fillId="0" borderId="1" xfId="2" applyFont="1" applyFill="1" applyBorder="1" applyAlignment="1" applyProtection="1">
      <alignment horizontal="center" vertical="center" wrapText="1"/>
    </xf>
    <xf numFmtId="0" fontId="12" fillId="0" borderId="1" xfId="2" applyFont="1" applyFill="1" applyBorder="1" applyAlignment="1" applyProtection="1">
      <alignment vertical="center" wrapText="1"/>
    </xf>
    <xf numFmtId="178" fontId="10" fillId="0" borderId="1" xfId="2" applyNumberFormat="1" applyFont="1" applyFill="1" applyBorder="1" applyAlignment="1" applyProtection="1">
      <alignment horizontal="right" vertical="center" wrapText="1"/>
    </xf>
    <xf numFmtId="0" fontId="10" fillId="0" borderId="1" xfId="2" applyFont="1" applyFill="1" applyBorder="1" applyAlignment="1" applyProtection="1">
      <alignment horizontal="left" vertical="center" wrapText="1"/>
    </xf>
    <xf numFmtId="178" fontId="10" fillId="0" borderId="1" xfId="2" applyNumberFormat="1" applyFont="1" applyFill="1" applyBorder="1" applyAlignment="1" applyProtection="1">
      <alignment vertical="center" wrapText="1"/>
    </xf>
    <xf numFmtId="0" fontId="20" fillId="0" borderId="1" xfId="2" applyFont="1" applyFill="1" applyBorder="1" applyAlignment="1" applyProtection="1">
      <alignment horizontal="left" vertical="center" wrapText="1"/>
    </xf>
    <xf numFmtId="0" fontId="10" fillId="0" borderId="1" xfId="2" applyFont="1" applyFill="1" applyBorder="1" applyAlignment="1" applyProtection="1">
      <alignment vertical="center"/>
    </xf>
    <xf numFmtId="178" fontId="10" fillId="0" borderId="1" xfId="2" applyNumberFormat="1" applyFont="1" applyFill="1" applyBorder="1" applyAlignment="1" applyProtection="1">
      <alignment vertical="center"/>
    </xf>
    <xf numFmtId="0" fontId="12" fillId="0" borderId="1" xfId="2" applyFont="1" applyFill="1" applyBorder="1" applyAlignment="1" applyProtection="1">
      <alignment vertical="center"/>
    </xf>
    <xf numFmtId="0" fontId="10" fillId="0" borderId="1" xfId="2" applyFont="1" applyFill="1" applyBorder="1" applyAlignment="1" applyProtection="1">
      <alignment horizontal="right" vertical="center" wrapText="1"/>
    </xf>
    <xf numFmtId="0" fontId="10" fillId="0" borderId="1" xfId="2" applyFont="1" applyFill="1" applyBorder="1" applyAlignment="1" applyProtection="1">
      <alignment horizontal="left" vertical="center" indent="1"/>
    </xf>
    <xf numFmtId="179" fontId="0" fillId="0" borderId="0" xfId="0" applyNumberFormat="1">
      <alignment vertical="center"/>
    </xf>
    <xf numFmtId="0" fontId="0" fillId="0" borderId="0" xfId="0" applyAlignment="1">
      <alignment horizontal="center" vertical="center"/>
    </xf>
    <xf numFmtId="0" fontId="14" fillId="0" borderId="0" xfId="2" applyFont="1">
      <alignment vertical="center"/>
    </xf>
    <xf numFmtId="0" fontId="10" fillId="0" borderId="0" xfId="2" applyAlignment="1">
      <alignment horizontal="center" vertical="center"/>
    </xf>
    <xf numFmtId="0" fontId="17" fillId="0" borderId="1" xfId="2" applyFont="1" applyFill="1" applyBorder="1" applyAlignment="1">
      <alignment horizontal="center" vertical="center" wrapText="1"/>
    </xf>
    <xf numFmtId="0" fontId="6" fillId="0" borderId="1" xfId="2" applyFont="1" applyBorder="1" applyAlignment="1">
      <alignment horizontal="center" vertical="center"/>
    </xf>
    <xf numFmtId="0" fontId="17" fillId="0" borderId="1" xfId="2" applyFont="1" applyFill="1" applyBorder="1" applyAlignment="1">
      <alignment horizontal="left" vertical="center" wrapText="1"/>
    </xf>
    <xf numFmtId="0" fontId="7" fillId="0" borderId="1" xfId="2" applyFont="1" applyBorder="1" applyAlignment="1">
      <alignment horizontal="center" vertical="center"/>
    </xf>
    <xf numFmtId="0" fontId="16" fillId="0" borderId="1" xfId="2" applyFont="1" applyFill="1" applyBorder="1" applyAlignment="1">
      <alignment horizontal="left" vertical="center" wrapText="1"/>
    </xf>
    <xf numFmtId="0" fontId="16" fillId="0" borderId="1" xfId="2" applyFont="1" applyFill="1" applyBorder="1" applyAlignment="1">
      <alignment horizontal="center" vertical="center" wrapText="1"/>
    </xf>
    <xf numFmtId="0" fontId="8" fillId="0" borderId="1" xfId="2" applyFont="1" applyFill="1" applyBorder="1" applyAlignment="1">
      <alignment horizontal="left" vertical="center" wrapText="1"/>
    </xf>
    <xf numFmtId="0" fontId="8" fillId="0" borderId="1" xfId="2" applyFont="1" applyFill="1" applyBorder="1" applyAlignment="1">
      <alignment horizontal="center" vertical="center" wrapText="1"/>
    </xf>
    <xf numFmtId="177" fontId="7" fillId="0" borderId="1" xfId="2" applyNumberFormat="1" applyFont="1" applyBorder="1" applyAlignment="1">
      <alignment horizontal="center" vertical="center"/>
    </xf>
    <xf numFmtId="0" fontId="6" fillId="0" borderId="1" xfId="2" applyFont="1" applyBorder="1" applyAlignment="1">
      <alignment horizontal="left" vertical="center"/>
    </xf>
    <xf numFmtId="0" fontId="11" fillId="0" borderId="1" xfId="2" applyFont="1" applyFill="1" applyBorder="1" applyAlignment="1">
      <alignment horizontal="left" vertical="center"/>
    </xf>
    <xf numFmtId="0" fontId="7" fillId="0" borderId="1" xfId="2" applyFont="1" applyBorder="1" applyAlignment="1">
      <alignment horizontal="center" vertical="center" wrapText="1"/>
    </xf>
    <xf numFmtId="0" fontId="7" fillId="0" borderId="1" xfId="2" applyFont="1" applyFill="1" applyBorder="1" applyAlignment="1" applyProtection="1">
      <alignment horizontal="left" vertical="center" indent="1"/>
    </xf>
    <xf numFmtId="0" fontId="7" fillId="0" borderId="1" xfId="2" applyFont="1" applyFill="1" applyBorder="1" applyAlignment="1" applyProtection="1">
      <alignment horizontal="center" vertical="center"/>
    </xf>
    <xf numFmtId="0" fontId="7" fillId="0" borderId="1" xfId="2" applyFont="1" applyFill="1" applyBorder="1" applyAlignment="1" applyProtection="1">
      <alignment horizontal="left" vertical="center" indent="2"/>
    </xf>
    <xf numFmtId="176" fontId="8" fillId="0" borderId="1" xfId="2" applyNumberFormat="1" applyFont="1" applyFill="1" applyBorder="1" applyAlignment="1">
      <alignment horizontal="left" vertical="center"/>
    </xf>
    <xf numFmtId="176" fontId="8" fillId="0" borderId="1" xfId="2" applyNumberFormat="1" applyFont="1" applyFill="1" applyBorder="1" applyAlignment="1">
      <alignment horizontal="center" vertical="center"/>
    </xf>
    <xf numFmtId="179" fontId="8" fillId="0" borderId="1" xfId="2" applyNumberFormat="1" applyFont="1" applyFill="1" applyBorder="1" applyAlignment="1">
      <alignment horizontal="left" vertical="center"/>
    </xf>
    <xf numFmtId="179" fontId="8" fillId="0" borderId="1" xfId="2" applyNumberFormat="1" applyFont="1" applyFill="1" applyBorder="1" applyAlignment="1">
      <alignment horizontal="center" vertical="center"/>
    </xf>
    <xf numFmtId="179" fontId="7" fillId="0" borderId="1" xfId="2" applyNumberFormat="1" applyFont="1" applyBorder="1" applyAlignment="1">
      <alignment horizontal="center" vertical="center"/>
    </xf>
    <xf numFmtId="176" fontId="13" fillId="0" borderId="1" xfId="2" applyNumberFormat="1" applyFont="1" applyFill="1" applyBorder="1" applyAlignment="1">
      <alignment horizontal="left" vertical="center"/>
    </xf>
    <xf numFmtId="176" fontId="13" fillId="0" borderId="1" xfId="2" applyNumberFormat="1" applyFont="1" applyFill="1" applyBorder="1" applyAlignment="1">
      <alignment horizontal="center" vertical="center"/>
    </xf>
    <xf numFmtId="0" fontId="6" fillId="0" borderId="1" xfId="2" applyFont="1" applyFill="1" applyBorder="1" applyAlignment="1" applyProtection="1">
      <alignment horizontal="center" vertical="center" wrapText="1"/>
    </xf>
    <xf numFmtId="49" fontId="8" fillId="0" borderId="1" xfId="2" applyNumberFormat="1" applyFont="1" applyFill="1" applyBorder="1" applyAlignment="1" applyProtection="1">
      <alignment horizontal="left" vertical="center"/>
    </xf>
    <xf numFmtId="49" fontId="8" fillId="0" borderId="1" xfId="2" applyNumberFormat="1" applyFont="1" applyFill="1" applyBorder="1" applyAlignment="1" applyProtection="1">
      <alignment horizontal="center" vertical="center"/>
    </xf>
    <xf numFmtId="0" fontId="14" fillId="0" borderId="0" xfId="1" applyFont="1" applyBorder="1" applyAlignment="1">
      <alignment horizontal="justify" wrapText="1"/>
    </xf>
    <xf numFmtId="0" fontId="22" fillId="0" borderId="5" xfId="1" applyFont="1" applyBorder="1" applyAlignment="1">
      <alignment horizontal="justify" wrapText="1"/>
    </xf>
    <xf numFmtId="180" fontId="0" fillId="0" borderId="0" xfId="0" applyNumberFormat="1">
      <alignment vertical="center"/>
    </xf>
    <xf numFmtId="180" fontId="0" fillId="0" borderId="1" xfId="0" applyNumberFormat="1" applyFont="1" applyBorder="1" applyAlignment="1" applyProtection="1">
      <alignment horizontal="right"/>
    </xf>
    <xf numFmtId="9" fontId="7" fillId="0" borderId="1" xfId="2" applyNumberFormat="1" applyFont="1" applyBorder="1" applyAlignment="1">
      <alignment vertical="center" wrapText="1"/>
    </xf>
    <xf numFmtId="180" fontId="7" fillId="0" borderId="1" xfId="2" applyNumberFormat="1" applyFont="1" applyBorder="1" applyAlignment="1">
      <alignment vertical="center" wrapText="1"/>
    </xf>
    <xf numFmtId="181" fontId="7" fillId="0" borderId="1" xfId="2" applyNumberFormat="1" applyFont="1" applyBorder="1" applyAlignment="1">
      <alignment vertical="center" wrapText="1"/>
    </xf>
    <xf numFmtId="0" fontId="13" fillId="0" borderId="1" xfId="2" applyFont="1" applyBorder="1" applyAlignment="1">
      <alignment horizontal="justify" vertical="center" wrapText="1"/>
    </xf>
    <xf numFmtId="2" fontId="7" fillId="0" borderId="1" xfId="2" applyNumberFormat="1" applyFont="1" applyBorder="1" applyAlignment="1">
      <alignment vertical="center" wrapText="1"/>
    </xf>
    <xf numFmtId="49" fontId="7" fillId="0" borderId="1" xfId="1" applyNumberFormat="1" applyFont="1" applyFill="1" applyBorder="1" applyAlignment="1" applyProtection="1">
      <alignment horizontal="center" vertical="center" wrapText="1"/>
    </xf>
    <xf numFmtId="0" fontId="0" fillId="0" borderId="0" xfId="0" applyFill="1">
      <alignment vertical="center"/>
    </xf>
    <xf numFmtId="0" fontId="10" fillId="0" borderId="5" xfId="1" applyFont="1" applyBorder="1" applyAlignment="1">
      <alignment horizontal="justify" wrapText="1"/>
    </xf>
    <xf numFmtId="0" fontId="9" fillId="0" borderId="0" xfId="1" applyFont="1" applyFill="1" applyAlignment="1" applyProtection="1">
      <alignment horizontal="center" vertical="center"/>
    </xf>
    <xf numFmtId="0" fontId="21" fillId="0" borderId="0" xfId="1" applyFont="1" applyAlignment="1">
      <alignment horizontal="center" vertical="center" wrapText="1"/>
    </xf>
    <xf numFmtId="0" fontId="12" fillId="0" borderId="0" xfId="2" applyFont="1" applyFill="1" applyAlignment="1" applyProtection="1">
      <alignment horizontal="left" vertical="center"/>
    </xf>
    <xf numFmtId="0" fontId="6" fillId="0" borderId="0" xfId="2" applyFont="1" applyFill="1" applyAlignment="1" applyProtection="1">
      <alignment horizontal="center" vertical="center"/>
    </xf>
    <xf numFmtId="0" fontId="7" fillId="0" borderId="2" xfId="2" applyFont="1" applyBorder="1" applyAlignment="1">
      <alignment horizontal="left" vertical="center" wrapText="1"/>
    </xf>
    <xf numFmtId="0" fontId="7" fillId="0" borderId="7" xfId="2" applyFont="1" applyBorder="1" applyAlignment="1">
      <alignment horizontal="left" vertical="center" wrapText="1"/>
    </xf>
    <xf numFmtId="0" fontId="7" fillId="0" borderId="8" xfId="2" applyFont="1" applyBorder="1" applyAlignment="1">
      <alignment horizontal="left" vertical="center" wrapText="1"/>
    </xf>
    <xf numFmtId="0" fontId="7" fillId="0" borderId="1" xfId="2" applyFont="1" applyBorder="1" applyAlignment="1">
      <alignment horizontal="center" vertical="center" wrapText="1"/>
    </xf>
    <xf numFmtId="179" fontId="7" fillId="0" borderId="1" xfId="2" applyNumberFormat="1" applyFont="1" applyBorder="1" applyAlignment="1">
      <alignment horizontal="center" vertical="center" wrapText="1"/>
    </xf>
    <xf numFmtId="0" fontId="9" fillId="0" borderId="0" xfId="1" applyFont="1" applyAlignment="1">
      <alignment horizontal="center" vertical="center"/>
    </xf>
    <xf numFmtId="0" fontId="9" fillId="0" borderId="0" xfId="1" applyFont="1" applyFill="1" applyAlignment="1" applyProtection="1">
      <alignment horizontal="center" vertical="center" wrapText="1"/>
    </xf>
    <xf numFmtId="0" fontId="15" fillId="0" borderId="4" xfId="1" applyFont="1" applyFill="1" applyBorder="1" applyAlignment="1" applyProtection="1">
      <alignment horizontal="left" vertical="center" wrapText="1"/>
    </xf>
    <xf numFmtId="178" fontId="7" fillId="0" borderId="3" xfId="1" applyNumberFormat="1" applyFont="1" applyFill="1" applyBorder="1" applyAlignment="1" applyProtection="1">
      <alignment horizontal="center" vertical="center" wrapText="1"/>
    </xf>
    <xf numFmtId="178" fontId="7" fillId="0" borderId="9" xfId="1" applyNumberFormat="1" applyFont="1" applyFill="1" applyBorder="1" applyAlignment="1" applyProtection="1">
      <alignment horizontal="center" vertical="center" wrapText="1"/>
    </xf>
    <xf numFmtId="178" fontId="7" fillId="0" borderId="10" xfId="1" applyNumberFormat="1" applyFont="1" applyFill="1" applyBorder="1" applyAlignment="1" applyProtection="1">
      <alignment horizontal="center" vertical="center" wrapText="1"/>
    </xf>
    <xf numFmtId="57" fontId="22" fillId="0" borderId="6" xfId="1" applyNumberFormat="1" applyFont="1" applyBorder="1" applyAlignment="1">
      <alignment horizontal="justify" wrapText="1"/>
    </xf>
    <xf numFmtId="0" fontId="29" fillId="0" borderId="0" xfId="2" applyFont="1" applyFill="1" applyAlignment="1" applyProtection="1">
      <alignment horizontal="center" vertical="center"/>
    </xf>
    <xf numFmtId="0" fontId="29" fillId="0" borderId="0" xfId="2" applyFont="1" applyFill="1" applyAlignment="1" applyProtection="1">
      <alignment horizontal="center" vertical="center" wrapText="1"/>
    </xf>
    <xf numFmtId="49" fontId="30" fillId="2" borderId="1" xfId="1" applyNumberFormat="1" applyFont="1" applyFill="1" applyBorder="1" applyAlignment="1" applyProtection="1">
      <alignment horizontal="left" vertical="center" wrapText="1"/>
    </xf>
    <xf numFmtId="0" fontId="15" fillId="2" borderId="1" xfId="1" applyFont="1" applyFill="1" applyBorder="1" applyAlignment="1" applyProtection="1">
      <alignment vertical="center" wrapText="1"/>
    </xf>
    <xf numFmtId="180" fontId="19" fillId="2" borderId="1" xfId="1" applyNumberFormat="1" applyFont="1" applyFill="1" applyBorder="1">
      <alignment vertical="center"/>
    </xf>
    <xf numFmtId="0" fontId="19" fillId="2" borderId="1" xfId="1" applyFont="1" applyFill="1" applyBorder="1" applyAlignment="1" applyProtection="1">
      <alignment horizontal="left" vertical="center" wrapText="1"/>
    </xf>
    <xf numFmtId="180" fontId="19" fillId="0" borderId="1" xfId="1" applyNumberFormat="1" applyFont="1" applyFill="1" applyBorder="1">
      <alignment vertical="center"/>
    </xf>
    <xf numFmtId="0" fontId="19" fillId="2" borderId="1" xfId="1" applyFont="1" applyFill="1" applyBorder="1">
      <alignment vertical="center"/>
    </xf>
    <xf numFmtId="49" fontId="34" fillId="2" borderId="1" xfId="1" applyNumberFormat="1" applyFont="1" applyFill="1" applyBorder="1" applyAlignment="1" applyProtection="1">
      <alignment horizontal="left" vertical="center" wrapText="1"/>
    </xf>
    <xf numFmtId="0" fontId="36" fillId="0" borderId="0" xfId="0" applyFont="1">
      <alignment vertical="center"/>
    </xf>
    <xf numFmtId="49" fontId="34" fillId="0" borderId="1" xfId="1" applyNumberFormat="1" applyFont="1" applyFill="1" applyBorder="1" applyAlignment="1" applyProtection="1">
      <alignment horizontal="left" vertical="center" wrapText="1"/>
    </xf>
    <xf numFmtId="0" fontId="15" fillId="2" borderId="1" xfId="1" applyFont="1" applyFill="1" applyBorder="1" applyAlignment="1" applyProtection="1">
      <alignment horizontal="left" vertical="center" wrapText="1"/>
    </xf>
    <xf numFmtId="0" fontId="15" fillId="2" borderId="1" xfId="1" applyFont="1" applyFill="1" applyBorder="1" applyAlignment="1">
      <alignment vertical="center" wrapText="1"/>
    </xf>
    <xf numFmtId="0" fontId="19" fillId="2" borderId="1" xfId="1" applyFont="1" applyFill="1" applyBorder="1" applyAlignment="1">
      <alignment vertical="center" wrapText="1"/>
    </xf>
    <xf numFmtId="0" fontId="15" fillId="2" borderId="1" xfId="1" applyFont="1" applyFill="1" applyBorder="1" applyAlignment="1" applyProtection="1">
      <alignment horizontal="center" vertical="center" wrapText="1"/>
    </xf>
    <xf numFmtId="180" fontId="15" fillId="2" borderId="1" xfId="1" applyNumberFormat="1" applyFont="1" applyFill="1" applyBorder="1" applyAlignment="1" applyProtection="1">
      <alignment horizontal="center" vertical="center" wrapText="1"/>
    </xf>
    <xf numFmtId="0" fontId="29" fillId="0" borderId="0" xfId="1" applyFont="1" applyAlignment="1">
      <alignment horizontal="center" vertical="center"/>
    </xf>
    <xf numFmtId="0" fontId="30" fillId="2" borderId="1" xfId="1" applyFont="1" applyFill="1" applyBorder="1" applyAlignment="1">
      <alignment horizontal="center" vertical="center"/>
    </xf>
    <xf numFmtId="0" fontId="30" fillId="0" borderId="1" xfId="1" applyFont="1" applyFill="1" applyBorder="1" applyAlignment="1">
      <alignment horizontal="center" vertical="center" wrapText="1"/>
    </xf>
    <xf numFmtId="0" fontId="30" fillId="0" borderId="2" xfId="1" applyFont="1" applyFill="1" applyBorder="1" applyAlignment="1">
      <alignment horizontal="center" vertical="center" wrapText="1"/>
    </xf>
    <xf numFmtId="0" fontId="19" fillId="0" borderId="0" xfId="1" applyFont="1" applyFill="1">
      <alignment vertical="center"/>
    </xf>
    <xf numFmtId="0" fontId="33" fillId="2" borderId="1" xfId="1" applyFont="1" applyFill="1" applyBorder="1" applyAlignment="1" applyProtection="1">
      <alignment horizontal="left" vertical="center"/>
    </xf>
    <xf numFmtId="177" fontId="19" fillId="0" borderId="1" xfId="1" applyNumberFormat="1" applyFont="1" applyBorder="1" applyAlignment="1">
      <alignment horizontal="center" vertical="center"/>
    </xf>
    <xf numFmtId="177" fontId="19" fillId="0" borderId="1" xfId="1" applyNumberFormat="1" applyFont="1" applyFill="1" applyBorder="1" applyAlignment="1">
      <alignment horizontal="center" vertical="center"/>
    </xf>
    <xf numFmtId="0" fontId="19" fillId="0" borderId="1" xfId="1" applyFont="1" applyFill="1" applyBorder="1" applyAlignment="1">
      <alignment horizontal="center" vertical="center"/>
    </xf>
    <xf numFmtId="0" fontId="19" fillId="2" borderId="1" xfId="1" applyFont="1" applyFill="1" applyBorder="1" applyAlignment="1" applyProtection="1">
      <alignment horizontal="left" vertical="center" indent="2"/>
    </xf>
    <xf numFmtId="0" fontId="19" fillId="0" borderId="1" xfId="1" applyFont="1" applyBorder="1" applyAlignment="1">
      <alignment horizontal="center" vertical="center"/>
    </xf>
    <xf numFmtId="176" fontId="34" fillId="2" borderId="1" xfId="1" applyNumberFormat="1" applyFont="1" applyFill="1" applyBorder="1" applyAlignment="1">
      <alignment horizontal="left" vertical="center"/>
    </xf>
    <xf numFmtId="176" fontId="35" fillId="2" borderId="1" xfId="1" applyNumberFormat="1" applyFont="1" applyFill="1" applyBorder="1" applyAlignment="1">
      <alignment horizontal="left" vertical="center"/>
    </xf>
    <xf numFmtId="0" fontId="19" fillId="0" borderId="2" xfId="1" applyFont="1" applyFill="1" applyBorder="1" applyAlignment="1">
      <alignment horizontal="center" vertical="center"/>
    </xf>
    <xf numFmtId="177" fontId="19" fillId="0" borderId="2" xfId="1" applyNumberFormat="1" applyFont="1" applyFill="1" applyBorder="1" applyAlignment="1">
      <alignment horizontal="center" vertical="center"/>
    </xf>
    <xf numFmtId="0" fontId="19" fillId="0" borderId="2" xfId="1" applyFont="1" applyFill="1" applyBorder="1" applyAlignment="1">
      <alignment horizontal="center" vertical="center"/>
    </xf>
    <xf numFmtId="177" fontId="19" fillId="0" borderId="7" xfId="1" applyNumberFormat="1" applyFont="1" applyFill="1" applyBorder="1" applyAlignment="1">
      <alignment horizontal="center" vertical="center"/>
    </xf>
    <xf numFmtId="0" fontId="19" fillId="0" borderId="7" xfId="1" applyFont="1" applyFill="1" applyBorder="1" applyAlignment="1">
      <alignment horizontal="center" vertical="center"/>
    </xf>
    <xf numFmtId="177" fontId="19" fillId="0" borderId="8" xfId="1" applyNumberFormat="1" applyFont="1" applyFill="1" applyBorder="1" applyAlignment="1">
      <alignment horizontal="center" vertical="center"/>
    </xf>
    <xf numFmtId="0" fontId="19" fillId="0" borderId="8" xfId="1" applyFont="1" applyFill="1" applyBorder="1" applyAlignment="1">
      <alignment horizontal="center" vertical="center"/>
    </xf>
    <xf numFmtId="0" fontId="19" fillId="0" borderId="1" xfId="1" applyFont="1" applyBorder="1">
      <alignment vertical="center"/>
    </xf>
    <xf numFmtId="0" fontId="30" fillId="0" borderId="1" xfId="2" applyFont="1" applyFill="1" applyBorder="1" applyAlignment="1">
      <alignment horizontal="center" vertical="center"/>
    </xf>
    <xf numFmtId="43" fontId="30" fillId="0" borderId="1" xfId="3" applyNumberFormat="1" applyFont="1" applyFill="1" applyBorder="1" applyAlignment="1">
      <alignment horizontal="center" vertical="center"/>
    </xf>
    <xf numFmtId="43" fontId="15" fillId="0" borderId="1" xfId="3" applyNumberFormat="1" applyFont="1" applyFill="1" applyBorder="1" applyAlignment="1">
      <alignment horizontal="center" vertical="center"/>
    </xf>
    <xf numFmtId="43" fontId="32" fillId="0" borderId="1" xfId="3" applyNumberFormat="1" applyFont="1" applyFill="1" applyBorder="1" applyAlignment="1">
      <alignment horizontal="center" vertical="center"/>
    </xf>
    <xf numFmtId="0" fontId="31" fillId="0" borderId="1" xfId="0" applyFont="1" applyBorder="1" applyAlignment="1">
      <alignment horizontal="center" vertical="center"/>
    </xf>
    <xf numFmtId="0" fontId="19" fillId="0" borderId="1" xfId="2" applyFont="1" applyFill="1" applyBorder="1" applyAlignment="1">
      <alignment horizontal="left" vertical="center"/>
    </xf>
    <xf numFmtId="176" fontId="19" fillId="0" borderId="1" xfId="2" applyNumberFormat="1" applyFont="1" applyFill="1" applyBorder="1" applyAlignment="1">
      <alignment horizontal="center" vertical="center"/>
    </xf>
    <xf numFmtId="0" fontId="19" fillId="0" borderId="1" xfId="2" applyFont="1" applyBorder="1">
      <alignment vertical="center"/>
    </xf>
    <xf numFmtId="0" fontId="19" fillId="0" borderId="1" xfId="2" applyFont="1" applyFill="1" applyBorder="1" applyAlignment="1">
      <alignment vertical="center"/>
    </xf>
    <xf numFmtId="0" fontId="36" fillId="0" borderId="1" xfId="0" applyFont="1" applyBorder="1">
      <alignment vertical="center"/>
    </xf>
    <xf numFmtId="0" fontId="33" fillId="0" borderId="1" xfId="2" applyFont="1" applyFill="1" applyBorder="1" applyAlignment="1">
      <alignment horizontal="left" vertical="center"/>
    </xf>
    <xf numFmtId="9" fontId="19" fillId="0" borderId="1" xfId="2" applyNumberFormat="1" applyFont="1" applyFill="1" applyBorder="1" applyAlignment="1">
      <alignment vertical="center"/>
    </xf>
    <xf numFmtId="10" fontId="19" fillId="0" borderId="1" xfId="2" applyNumberFormat="1" applyFont="1" applyFill="1" applyBorder="1" applyAlignment="1">
      <alignment vertical="center"/>
    </xf>
    <xf numFmtId="176" fontId="19" fillId="3" borderId="1" xfId="2" applyNumberFormat="1" applyFont="1" applyFill="1" applyBorder="1" applyAlignment="1">
      <alignment horizontal="center" vertical="center"/>
    </xf>
    <xf numFmtId="176" fontId="36" fillId="0" borderId="0" xfId="0" applyNumberFormat="1" applyFont="1">
      <alignment vertical="center"/>
    </xf>
    <xf numFmtId="0" fontId="29" fillId="0" borderId="0" xfId="1" applyFont="1" applyFill="1" applyBorder="1" applyAlignment="1">
      <alignment horizontal="center" vertical="center"/>
    </xf>
    <xf numFmtId="0" fontId="37" fillId="0" borderId="0" xfId="2" applyFont="1" applyAlignment="1">
      <alignment horizontal="center" vertical="center" wrapText="1"/>
    </xf>
  </cellXfs>
  <cellStyles count="5">
    <cellStyle name="常规" xfId="0" builtinId="0"/>
    <cellStyle name="常规 2" xfId="1"/>
    <cellStyle name="常规 3" xfId="2"/>
    <cellStyle name="千位分隔 2" xfId="3"/>
    <cellStyle name="千位分隔 3" xfId="4"/>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B10"/>
  <sheetViews>
    <sheetView workbookViewId="0">
      <selection activeCell="A24" sqref="A24"/>
    </sheetView>
  </sheetViews>
  <sheetFormatPr defaultColWidth="9" defaultRowHeight="14.4"/>
  <cols>
    <col min="1" max="1" width="27.109375" customWidth="1"/>
    <col min="2" max="2" width="35.77734375" customWidth="1"/>
  </cols>
  <sheetData>
    <row r="1" spans="1:2" ht="26.4">
      <c r="A1" s="95" t="s">
        <v>0</v>
      </c>
      <c r="B1" s="95"/>
    </row>
    <row r="2" spans="1:2" ht="20.399999999999999">
      <c r="A2" s="96" t="s">
        <v>1</v>
      </c>
      <c r="B2" s="96"/>
    </row>
    <row r="3" spans="1:2" ht="21.6">
      <c r="A3" s="83" t="s">
        <v>2</v>
      </c>
      <c r="B3" s="94" t="s">
        <v>177</v>
      </c>
    </row>
    <row r="4" spans="1:2" ht="20.399999999999999">
      <c r="A4" s="83" t="s">
        <v>3</v>
      </c>
      <c r="B4" s="94" t="s">
        <v>178</v>
      </c>
    </row>
    <row r="5" spans="1:2" ht="20.399999999999999">
      <c r="A5" s="83" t="s">
        <v>4</v>
      </c>
      <c r="B5" s="94" t="s">
        <v>179</v>
      </c>
    </row>
    <row r="6" spans="1:2" ht="21.6">
      <c r="A6" s="83" t="s">
        <v>5</v>
      </c>
      <c r="B6" s="94" t="s">
        <v>180</v>
      </c>
    </row>
    <row r="7" spans="1:2" ht="20.399999999999999">
      <c r="A7" s="83" t="s">
        <v>6</v>
      </c>
      <c r="B7" s="94" t="s">
        <v>181</v>
      </c>
    </row>
    <row r="8" spans="1:2" ht="20.399999999999999">
      <c r="A8" s="83" t="s">
        <v>7</v>
      </c>
      <c r="B8" s="84">
        <v>426100</v>
      </c>
    </row>
    <row r="9" spans="1:2" ht="42" customHeight="1">
      <c r="A9" s="83" t="s">
        <v>8</v>
      </c>
      <c r="B9" s="84">
        <v>13874652501</v>
      </c>
    </row>
    <row r="10" spans="1:2" ht="45.75" customHeight="1">
      <c r="A10" s="83" t="s">
        <v>9</v>
      </c>
      <c r="B10" s="110">
        <v>44743</v>
      </c>
    </row>
  </sheetData>
  <mergeCells count="2">
    <mergeCell ref="A1:B1"/>
    <mergeCell ref="A2:B2"/>
  </mergeCells>
  <phoneticPr fontId="27" type="noConversion"/>
  <pageMargins left="1.48" right="0.7" top="1.45" bottom="0.75" header="0.25" footer="0.3"/>
  <pageSetup paperSize="9" orientation="portrait" r:id="rId1"/>
</worksheet>
</file>

<file path=xl/worksheets/sheet10.xml><?xml version="1.0" encoding="utf-8"?>
<worksheet xmlns="http://schemas.openxmlformats.org/spreadsheetml/2006/main" xmlns:r="http://schemas.openxmlformats.org/officeDocument/2006/relationships">
  <dimension ref="A1:A13"/>
  <sheetViews>
    <sheetView workbookViewId="0">
      <selection activeCell="H1" sqref="H1"/>
    </sheetView>
  </sheetViews>
  <sheetFormatPr defaultColWidth="9" defaultRowHeight="14.4"/>
  <cols>
    <col min="1" max="1" width="83.6640625" customWidth="1"/>
  </cols>
  <sheetData>
    <row r="1" spans="1:1" ht="74.25" customHeight="1">
      <c r="A1" s="1" t="s">
        <v>155</v>
      </c>
    </row>
    <row r="2" spans="1:1" ht="58.8">
      <c r="A2" s="2" t="s">
        <v>156</v>
      </c>
    </row>
    <row r="3" spans="1:1" ht="19.2">
      <c r="A3" s="2" t="s">
        <v>157</v>
      </c>
    </row>
    <row r="4" spans="1:1" ht="38.4">
      <c r="A4" s="2" t="s">
        <v>158</v>
      </c>
    </row>
    <row r="5" spans="1:1" ht="19.8">
      <c r="A5" s="3"/>
    </row>
    <row r="9" spans="1:1" ht="19.2">
      <c r="A9" s="4"/>
    </row>
    <row r="10" spans="1:1" ht="19.2">
      <c r="A10" s="4"/>
    </row>
    <row r="11" spans="1:1" ht="36.75" customHeight="1">
      <c r="A11" s="4" t="s">
        <v>159</v>
      </c>
    </row>
    <row r="12" spans="1:1" ht="32.25" customHeight="1">
      <c r="A12" s="2" t="s">
        <v>160</v>
      </c>
    </row>
    <row r="13" spans="1:1" ht="55.5" customHeight="1">
      <c r="A13" s="5" t="s">
        <v>161</v>
      </c>
    </row>
  </sheetData>
  <phoneticPr fontId="27" type="noConversion"/>
  <pageMargins left="0.70866141732283505" right="0.70866141732283505" top="1.5354330708661399" bottom="0.74803149606299202" header="0.31496062992126" footer="0.31496062992126"/>
  <pageSetup paperSize="9" orientation="portrait" r:id="rId1"/>
</worksheet>
</file>

<file path=xl/worksheets/sheet2.xml><?xml version="1.0" encoding="utf-8"?>
<worksheet xmlns="http://schemas.openxmlformats.org/spreadsheetml/2006/main" xmlns:r="http://schemas.openxmlformats.org/officeDocument/2006/relationships">
  <dimension ref="A1:E34"/>
  <sheetViews>
    <sheetView topLeftCell="A13" workbookViewId="0">
      <selection activeCell="I31" sqref="I31"/>
    </sheetView>
  </sheetViews>
  <sheetFormatPr defaultColWidth="9" defaultRowHeight="14.4"/>
  <cols>
    <col min="1" max="1" width="28.109375" customWidth="1"/>
    <col min="2" max="2" width="14.21875" style="55" customWidth="1"/>
    <col min="3" max="3" width="14" style="55" customWidth="1"/>
    <col min="4" max="4" width="13.77734375" style="55" customWidth="1"/>
    <col min="5" max="5" width="11.21875" customWidth="1"/>
  </cols>
  <sheetData>
    <row r="1" spans="1:5" ht="21">
      <c r="A1" s="56" t="s">
        <v>10</v>
      </c>
      <c r="B1" s="57"/>
      <c r="C1" s="57"/>
    </row>
    <row r="2" spans="1:5" ht="24" customHeight="1">
      <c r="A2" s="111" t="s">
        <v>168</v>
      </c>
      <c r="B2" s="111"/>
      <c r="C2" s="111"/>
      <c r="D2" s="111"/>
      <c r="E2" s="111"/>
    </row>
    <row r="3" spans="1:5" ht="16.8" customHeight="1">
      <c r="A3" s="97" t="s">
        <v>11</v>
      </c>
      <c r="B3" s="98"/>
      <c r="C3" s="98"/>
    </row>
    <row r="4" spans="1:5" ht="21.6" customHeight="1">
      <c r="A4" s="58" t="s">
        <v>12</v>
      </c>
      <c r="B4" s="58" t="s">
        <v>13</v>
      </c>
      <c r="C4" s="59" t="s">
        <v>14</v>
      </c>
      <c r="D4" s="59" t="s">
        <v>15</v>
      </c>
      <c r="E4" s="59" t="s">
        <v>16</v>
      </c>
    </row>
    <row r="5" spans="1:5" ht="22.95" customHeight="1">
      <c r="A5" s="60" t="s">
        <v>17</v>
      </c>
      <c r="B5" s="58"/>
      <c r="C5" s="61"/>
      <c r="D5" s="61"/>
      <c r="E5" s="99" t="s">
        <v>18</v>
      </c>
    </row>
    <row r="6" spans="1:5" ht="22.95" customHeight="1">
      <c r="A6" s="62" t="s">
        <v>19</v>
      </c>
      <c r="B6" s="63"/>
      <c r="C6" s="61"/>
      <c r="D6" s="61"/>
      <c r="E6" s="100"/>
    </row>
    <row r="7" spans="1:5" ht="22.95" customHeight="1">
      <c r="A7" s="62" t="s">
        <v>20</v>
      </c>
      <c r="B7" s="63">
        <v>36</v>
      </c>
      <c r="C7" s="61">
        <v>44</v>
      </c>
      <c r="D7" s="61">
        <v>44</v>
      </c>
      <c r="E7" s="100"/>
    </row>
    <row r="8" spans="1:5" ht="22.95" customHeight="1">
      <c r="A8" s="64" t="s">
        <v>21</v>
      </c>
      <c r="B8" s="65"/>
      <c r="C8" s="61"/>
      <c r="D8" s="61"/>
      <c r="E8" s="100"/>
    </row>
    <row r="9" spans="1:5" ht="22.95" customHeight="1">
      <c r="A9" s="60" t="s">
        <v>22</v>
      </c>
      <c r="B9" s="58"/>
      <c r="C9" s="66"/>
      <c r="D9" s="66"/>
      <c r="E9" s="100"/>
    </row>
    <row r="10" spans="1:5" ht="22.95" customHeight="1">
      <c r="A10" s="62" t="s">
        <v>19</v>
      </c>
      <c r="B10" s="63"/>
      <c r="C10" s="66"/>
      <c r="D10" s="66"/>
      <c r="E10" s="100"/>
    </row>
    <row r="11" spans="1:5" ht="22.95" customHeight="1">
      <c r="A11" s="62" t="s">
        <v>20</v>
      </c>
      <c r="B11" s="63">
        <v>1862</v>
      </c>
      <c r="C11" s="66">
        <v>2257</v>
      </c>
      <c r="D11" s="66">
        <v>2290</v>
      </c>
      <c r="E11" s="100"/>
    </row>
    <row r="12" spans="1:5" ht="22.95" customHeight="1">
      <c r="A12" s="64" t="s">
        <v>23</v>
      </c>
      <c r="B12" s="65"/>
      <c r="C12" s="66"/>
      <c r="D12" s="66"/>
      <c r="E12" s="100"/>
    </row>
    <row r="13" spans="1:5" ht="22.95" customHeight="1">
      <c r="A13" s="67" t="s">
        <v>24</v>
      </c>
      <c r="B13" s="61">
        <v>1800</v>
      </c>
      <c r="C13" s="66">
        <v>2200</v>
      </c>
      <c r="D13" s="66">
        <v>2200</v>
      </c>
      <c r="E13" s="101"/>
    </row>
    <row r="14" spans="1:5" ht="22.95" customHeight="1">
      <c r="A14" s="68" t="s">
        <v>25</v>
      </c>
      <c r="B14" s="14"/>
      <c r="C14" s="61"/>
      <c r="D14" s="61"/>
      <c r="E14" s="102" t="s">
        <v>26</v>
      </c>
    </row>
    <row r="15" spans="1:5" ht="22.95" customHeight="1">
      <c r="A15" s="70" t="s">
        <v>27</v>
      </c>
      <c r="B15" s="71">
        <v>197</v>
      </c>
      <c r="C15" s="61">
        <v>232</v>
      </c>
      <c r="D15" s="61">
        <v>244</v>
      </c>
      <c r="E15" s="102"/>
    </row>
    <row r="16" spans="1:5" ht="22.95" customHeight="1">
      <c r="A16" s="72" t="s">
        <v>28</v>
      </c>
      <c r="B16" s="71">
        <v>117</v>
      </c>
      <c r="C16" s="61">
        <v>142</v>
      </c>
      <c r="D16" s="61">
        <v>144</v>
      </c>
      <c r="E16" s="102"/>
    </row>
    <row r="17" spans="1:5" ht="22.95" customHeight="1">
      <c r="A17" s="73" t="s">
        <v>29</v>
      </c>
      <c r="B17" s="74"/>
      <c r="C17" s="61"/>
      <c r="D17" s="61"/>
      <c r="E17" s="102"/>
    </row>
    <row r="18" spans="1:5" s="54" customFormat="1" ht="22.95" customHeight="1">
      <c r="A18" s="75" t="s">
        <v>30</v>
      </c>
      <c r="B18" s="76">
        <v>117</v>
      </c>
      <c r="C18" s="77">
        <v>142</v>
      </c>
      <c r="D18" s="77">
        <v>144</v>
      </c>
      <c r="E18" s="103"/>
    </row>
    <row r="19" spans="1:5" ht="22.95" customHeight="1">
      <c r="A19" s="73" t="s">
        <v>31</v>
      </c>
      <c r="B19" s="74"/>
      <c r="C19" s="61"/>
      <c r="D19" s="61"/>
      <c r="E19" s="102"/>
    </row>
    <row r="20" spans="1:5" ht="22.95" customHeight="1">
      <c r="A20" s="78" t="s">
        <v>32</v>
      </c>
      <c r="B20" s="79"/>
      <c r="C20" s="61"/>
      <c r="D20" s="61"/>
      <c r="E20" s="102"/>
    </row>
    <row r="21" spans="1:5" ht="22.95" customHeight="1">
      <c r="A21" s="72" t="s">
        <v>33</v>
      </c>
      <c r="B21" s="71">
        <v>16</v>
      </c>
      <c r="C21" s="61">
        <v>20</v>
      </c>
      <c r="D21" s="61">
        <v>20</v>
      </c>
      <c r="E21" s="102"/>
    </row>
    <row r="22" spans="1:5" ht="22.95" customHeight="1">
      <c r="A22" s="72" t="s">
        <v>34</v>
      </c>
      <c r="B22" s="71">
        <v>16</v>
      </c>
      <c r="C22" s="61">
        <v>18</v>
      </c>
      <c r="D22" s="61">
        <v>22</v>
      </c>
      <c r="E22" s="102"/>
    </row>
    <row r="23" spans="1:5" ht="22.95" customHeight="1">
      <c r="A23" s="72" t="s">
        <v>35</v>
      </c>
      <c r="B23" s="71">
        <v>48</v>
      </c>
      <c r="C23" s="61">
        <v>52</v>
      </c>
      <c r="D23" s="61">
        <v>58</v>
      </c>
      <c r="E23" s="102"/>
    </row>
    <row r="24" spans="1:5" ht="22.95" customHeight="1">
      <c r="A24" s="15" t="s">
        <v>36</v>
      </c>
      <c r="B24" s="61"/>
      <c r="C24" s="61"/>
      <c r="D24" s="61"/>
      <c r="E24" s="102"/>
    </row>
    <row r="25" spans="1:5" ht="22.95" customHeight="1">
      <c r="A25" s="15" t="s">
        <v>37</v>
      </c>
      <c r="B25" s="61"/>
      <c r="C25" s="61"/>
      <c r="D25" s="61"/>
      <c r="E25" s="102"/>
    </row>
    <row r="26" spans="1:5" ht="22.95" customHeight="1">
      <c r="A26" s="15" t="s">
        <v>38</v>
      </c>
      <c r="B26" s="61"/>
      <c r="C26" s="61"/>
      <c r="D26" s="61"/>
      <c r="E26" s="102"/>
    </row>
    <row r="27" spans="1:5" ht="22.95" customHeight="1">
      <c r="A27" s="15" t="s">
        <v>39</v>
      </c>
      <c r="B27" s="61"/>
      <c r="C27" s="61"/>
      <c r="D27" s="61"/>
      <c r="E27" s="102"/>
    </row>
    <row r="28" spans="1:5" ht="22.95" customHeight="1">
      <c r="A28" s="15" t="s">
        <v>40</v>
      </c>
      <c r="B28" s="61"/>
      <c r="C28" s="61"/>
      <c r="D28" s="61"/>
      <c r="E28" s="102"/>
    </row>
    <row r="29" spans="1:5" ht="22.95" customHeight="1">
      <c r="A29" s="8" t="s">
        <v>41</v>
      </c>
      <c r="B29" s="80"/>
      <c r="C29" s="61"/>
      <c r="D29" s="61"/>
      <c r="E29" s="15"/>
    </row>
    <row r="30" spans="1:5" ht="22.95" customHeight="1">
      <c r="A30" s="70" t="s">
        <v>42</v>
      </c>
      <c r="B30" s="71"/>
      <c r="C30" s="61"/>
      <c r="D30" s="61"/>
      <c r="E30" s="15"/>
    </row>
    <row r="31" spans="1:5" ht="22.95" customHeight="1">
      <c r="A31" s="70" t="s">
        <v>43</v>
      </c>
      <c r="B31" s="71"/>
      <c r="C31" s="61"/>
      <c r="D31" s="61"/>
      <c r="E31" s="15"/>
    </row>
    <row r="32" spans="1:5" ht="22.95" customHeight="1">
      <c r="A32" s="70" t="s">
        <v>44</v>
      </c>
      <c r="B32" s="71"/>
      <c r="C32" s="61"/>
      <c r="D32" s="61"/>
      <c r="E32" s="15"/>
    </row>
    <row r="33" spans="1:5" ht="22.95" customHeight="1">
      <c r="A33" s="70" t="s">
        <v>45</v>
      </c>
      <c r="B33" s="71"/>
      <c r="C33" s="61"/>
      <c r="D33" s="61"/>
      <c r="E33" s="15"/>
    </row>
    <row r="34" spans="1:5" ht="22.95" customHeight="1">
      <c r="A34" s="81" t="s">
        <v>46</v>
      </c>
      <c r="B34" s="82"/>
      <c r="C34" s="61"/>
      <c r="D34" s="61"/>
      <c r="E34" s="15"/>
    </row>
  </sheetData>
  <mergeCells count="4">
    <mergeCell ref="A2:E2"/>
    <mergeCell ref="A3:C3"/>
    <mergeCell ref="E5:E13"/>
    <mergeCell ref="E14:E28"/>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dimension ref="A1:D26"/>
  <sheetViews>
    <sheetView topLeftCell="A22" workbookViewId="0">
      <selection activeCell="I12" sqref="I12"/>
    </sheetView>
  </sheetViews>
  <sheetFormatPr defaultColWidth="9" defaultRowHeight="14.4"/>
  <cols>
    <col min="1" max="1" width="28" customWidth="1"/>
    <col min="2" max="2" width="16.6640625" customWidth="1"/>
    <col min="3" max="3" width="18.21875" customWidth="1"/>
    <col min="4" max="4" width="18.44140625" customWidth="1"/>
  </cols>
  <sheetData>
    <row r="1" spans="1:4" ht="21.6">
      <c r="A1" s="39" t="s">
        <v>47</v>
      </c>
      <c r="B1" s="40"/>
    </row>
    <row r="2" spans="1:4" ht="24">
      <c r="A2" s="112" t="s">
        <v>169</v>
      </c>
      <c r="B2" s="112"/>
      <c r="C2" s="112"/>
      <c r="D2" s="112"/>
    </row>
    <row r="3" spans="1:4">
      <c r="A3" s="41" t="s">
        <v>48</v>
      </c>
      <c r="B3" s="42"/>
    </row>
    <row r="4" spans="1:4" ht="30.6" customHeight="1">
      <c r="A4" s="43" t="s">
        <v>49</v>
      </c>
      <c r="B4" s="43" t="s">
        <v>50</v>
      </c>
      <c r="C4" s="43" t="s">
        <v>51</v>
      </c>
      <c r="D4" s="43" t="s">
        <v>52</v>
      </c>
    </row>
    <row r="5" spans="1:4" ht="30" customHeight="1">
      <c r="A5" s="44" t="s">
        <v>53</v>
      </c>
      <c r="B5" s="45">
        <f>SUM(B6:B9)</f>
        <v>600800</v>
      </c>
      <c r="C5" s="45">
        <f>SUM(C6:C9)</f>
        <v>886500</v>
      </c>
      <c r="D5" s="45">
        <f>SUM(D6:D9)</f>
        <v>1018874.47</v>
      </c>
    </row>
    <row r="6" spans="1:4" ht="22.5" customHeight="1">
      <c r="A6" s="46" t="s">
        <v>54</v>
      </c>
      <c r="B6" s="45">
        <v>600800</v>
      </c>
      <c r="C6" s="45">
        <f>440000+650000-203500</f>
        <v>886500</v>
      </c>
      <c r="D6" s="45">
        <v>977550</v>
      </c>
    </row>
    <row r="7" spans="1:4" ht="22.5" customHeight="1">
      <c r="A7" s="46" t="s">
        <v>55</v>
      </c>
      <c r="B7" s="45"/>
      <c r="C7" s="45"/>
      <c r="D7" s="45"/>
    </row>
    <row r="8" spans="1:4" ht="22.5" customHeight="1">
      <c r="A8" s="46" t="s">
        <v>56</v>
      </c>
      <c r="B8" s="45"/>
      <c r="C8" s="45"/>
      <c r="D8" s="45"/>
    </row>
    <row r="9" spans="1:4" ht="22.5" customHeight="1">
      <c r="A9" s="46" t="s">
        <v>57</v>
      </c>
      <c r="B9" s="45"/>
      <c r="C9" s="45"/>
      <c r="D9" s="45">
        <v>41324.47</v>
      </c>
    </row>
    <row r="10" spans="1:4" ht="22.5" customHeight="1">
      <c r="A10" s="44" t="s">
        <v>58</v>
      </c>
      <c r="B10" s="45"/>
      <c r="C10" s="45"/>
      <c r="D10" s="45"/>
    </row>
    <row r="11" spans="1:4" ht="22.5" customHeight="1">
      <c r="A11" s="44" t="s">
        <v>59</v>
      </c>
      <c r="B11" s="45">
        <f>SUM(B12:B21)</f>
        <v>10383363</v>
      </c>
      <c r="C11" s="45">
        <f>SUM(C12:C21)</f>
        <v>15640786.5</v>
      </c>
      <c r="D11" s="45">
        <f>SUM(D12:D21)</f>
        <v>16116508.15</v>
      </c>
    </row>
    <row r="12" spans="1:4" ht="22.5" customHeight="1">
      <c r="A12" s="46" t="s">
        <v>60</v>
      </c>
      <c r="B12" s="45"/>
      <c r="C12" s="45"/>
      <c r="D12" s="45"/>
    </row>
    <row r="13" spans="1:4" ht="22.5" customHeight="1">
      <c r="A13" s="46" t="s">
        <v>61</v>
      </c>
      <c r="B13" s="45"/>
      <c r="C13" s="45"/>
      <c r="D13" s="45"/>
    </row>
    <row r="14" spans="1:4" ht="22.5" customHeight="1">
      <c r="A14" s="46" t="s">
        <v>62</v>
      </c>
      <c r="B14" s="47"/>
      <c r="C14" s="47"/>
      <c r="D14" s="47"/>
    </row>
    <row r="15" spans="1:4" ht="22.5" customHeight="1">
      <c r="A15" s="46" t="s">
        <v>63</v>
      </c>
      <c r="B15" s="47">
        <v>10353573</v>
      </c>
      <c r="C15" s="47">
        <v>15261725.5</v>
      </c>
      <c r="D15" s="47">
        <v>16000990</v>
      </c>
    </row>
    <row r="16" spans="1:4" ht="22.5" customHeight="1">
      <c r="A16" s="46" t="s">
        <v>64</v>
      </c>
      <c r="B16" s="45"/>
      <c r="C16" s="45"/>
      <c r="D16" s="45"/>
    </row>
    <row r="17" spans="1:4" ht="22.5" customHeight="1">
      <c r="A17" s="46" t="s">
        <v>65</v>
      </c>
      <c r="B17" s="45"/>
      <c r="C17" s="45">
        <v>272061</v>
      </c>
      <c r="D17" s="45">
        <v>39518.15</v>
      </c>
    </row>
    <row r="18" spans="1:4" ht="22.5" customHeight="1">
      <c r="A18" s="48" t="s">
        <v>66</v>
      </c>
      <c r="B18" s="45"/>
      <c r="C18" s="45"/>
      <c r="D18" s="45"/>
    </row>
    <row r="19" spans="1:4" ht="22.5" customHeight="1">
      <c r="A19" s="46" t="s">
        <v>67</v>
      </c>
      <c r="B19" s="45"/>
      <c r="C19" s="45"/>
      <c r="D19" s="45"/>
    </row>
    <row r="20" spans="1:4" ht="22.5" customHeight="1">
      <c r="A20" s="49" t="s">
        <v>68</v>
      </c>
      <c r="B20" s="50">
        <v>29790</v>
      </c>
      <c r="C20" s="50">
        <v>107000</v>
      </c>
      <c r="D20" s="50">
        <v>76000</v>
      </c>
    </row>
    <row r="21" spans="1:4" ht="22.5" customHeight="1">
      <c r="A21" s="50" t="s">
        <v>69</v>
      </c>
      <c r="B21" s="50"/>
      <c r="C21" s="50"/>
      <c r="D21" s="50"/>
    </row>
    <row r="22" spans="1:4" ht="22.5" customHeight="1">
      <c r="A22" s="51" t="s">
        <v>70</v>
      </c>
      <c r="B22" s="51"/>
      <c r="C22" s="51"/>
      <c r="D22" s="51"/>
    </row>
    <row r="23" spans="1:4" ht="22.5" customHeight="1">
      <c r="A23" s="51" t="s">
        <v>71</v>
      </c>
      <c r="B23" s="52"/>
      <c r="C23" s="52"/>
      <c r="D23" s="52"/>
    </row>
    <row r="24" spans="1:4" ht="22.5" customHeight="1">
      <c r="A24" s="51" t="s">
        <v>72</v>
      </c>
      <c r="B24" s="52"/>
      <c r="C24" s="52"/>
      <c r="D24" s="52"/>
    </row>
    <row r="25" spans="1:4" ht="22.5" customHeight="1">
      <c r="A25" s="53" t="s">
        <v>73</v>
      </c>
      <c r="B25" s="52"/>
      <c r="C25" s="52"/>
      <c r="D25" s="52"/>
    </row>
    <row r="26" spans="1:4" ht="22.5" customHeight="1">
      <c r="A26" s="53" t="s">
        <v>74</v>
      </c>
      <c r="B26" s="52"/>
      <c r="C26" s="52"/>
      <c r="D26" s="52"/>
    </row>
  </sheetData>
  <mergeCells count="1">
    <mergeCell ref="A2:D2"/>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dimension ref="A1:J61"/>
  <sheetViews>
    <sheetView topLeftCell="A31" zoomScale="85" zoomScaleNormal="85" workbookViewId="0">
      <selection activeCell="A37" sqref="A37"/>
    </sheetView>
  </sheetViews>
  <sheetFormatPr defaultColWidth="9" defaultRowHeight="14.4"/>
  <cols>
    <col min="1" max="1" width="19.88671875" customWidth="1"/>
    <col min="2" max="2" width="11.21875" customWidth="1"/>
    <col min="3" max="3" width="12.109375" customWidth="1"/>
    <col min="4" max="4" width="11.77734375" customWidth="1"/>
    <col min="5" max="5" width="12.44140625" style="85" customWidth="1"/>
    <col min="6" max="6" width="13" customWidth="1"/>
    <col min="7" max="7" width="14.44140625" style="85" customWidth="1"/>
    <col min="8" max="8" width="14.6640625" style="85" customWidth="1"/>
    <col min="9" max="9" width="13.88671875" customWidth="1"/>
    <col min="10" max="10" width="14.5546875" customWidth="1"/>
  </cols>
  <sheetData>
    <row r="1" spans="1:10" ht="17.399999999999999" customHeight="1">
      <c r="A1" s="37" t="s">
        <v>75</v>
      </c>
      <c r="B1" s="22"/>
      <c r="C1" s="22"/>
      <c r="D1" s="22"/>
    </row>
    <row r="2" spans="1:10" ht="22.2" customHeight="1">
      <c r="A2" s="104" t="s">
        <v>170</v>
      </c>
      <c r="B2" s="104"/>
      <c r="C2" s="104"/>
      <c r="D2" s="104"/>
      <c r="E2" s="104"/>
      <c r="F2" s="104"/>
      <c r="G2" s="104"/>
      <c r="H2" s="104"/>
      <c r="I2" s="104"/>
      <c r="J2" s="104"/>
    </row>
    <row r="3" spans="1:10" ht="16.2" customHeight="1">
      <c r="A3" s="38"/>
      <c r="B3" s="38"/>
      <c r="C3" s="38"/>
      <c r="D3" s="38"/>
      <c r="J3" t="s">
        <v>76</v>
      </c>
    </row>
    <row r="4" spans="1:10" ht="28.8" customHeight="1">
      <c r="A4" s="125" t="s">
        <v>183</v>
      </c>
      <c r="B4" s="125" t="s">
        <v>184</v>
      </c>
      <c r="C4" s="125" t="s">
        <v>185</v>
      </c>
      <c r="D4" s="125" t="s">
        <v>186</v>
      </c>
      <c r="E4" s="126" t="s">
        <v>187</v>
      </c>
      <c r="F4" s="125" t="s">
        <v>185</v>
      </c>
      <c r="G4" s="126" t="s">
        <v>188</v>
      </c>
      <c r="H4" s="126" t="s">
        <v>189</v>
      </c>
      <c r="I4" s="125" t="s">
        <v>185</v>
      </c>
      <c r="J4" s="125" t="s">
        <v>190</v>
      </c>
    </row>
    <row r="5" spans="1:10" ht="18" customHeight="1">
      <c r="A5" s="114" t="s">
        <v>191</v>
      </c>
      <c r="B5" s="115">
        <f>SUM(B6:B11)</f>
        <v>6204807.1600000001</v>
      </c>
      <c r="C5" s="115">
        <f>D5-B5</f>
        <v>-1065851.8000000007</v>
      </c>
      <c r="D5" s="115">
        <f>SUM(D6:D11)</f>
        <v>5138955.3599999994</v>
      </c>
      <c r="E5" s="115">
        <f>SUM(E6:E11)</f>
        <v>8325540.1500000004</v>
      </c>
      <c r="F5" s="115">
        <f t="shared" ref="F5:F55" si="0">G5-E5</f>
        <v>-1288471.25</v>
      </c>
      <c r="G5" s="115">
        <f>SUM(G6:G11)</f>
        <v>7037068.9000000004</v>
      </c>
      <c r="H5" s="115">
        <f>SUM(H6:H11)</f>
        <v>11676744.01</v>
      </c>
      <c r="I5" s="115">
        <f t="shared" ref="I5:I55" si="1">J5-H5</f>
        <v>-2933497.7699999996</v>
      </c>
      <c r="J5" s="115">
        <f>SUM(J6:J11)</f>
        <v>8743246.2400000002</v>
      </c>
    </row>
    <row r="6" spans="1:10" ht="18" customHeight="1">
      <c r="A6" s="116" t="s">
        <v>192</v>
      </c>
      <c r="B6" s="115">
        <v>4139026</v>
      </c>
      <c r="C6" s="115">
        <f t="shared" ref="C6:C55" si="2">D6-B6</f>
        <v>0</v>
      </c>
      <c r="D6" s="115">
        <v>4139026</v>
      </c>
      <c r="E6" s="115">
        <v>5097260</v>
      </c>
      <c r="F6" s="115">
        <f t="shared" si="0"/>
        <v>0</v>
      </c>
      <c r="G6" s="115">
        <v>5097260</v>
      </c>
      <c r="H6" s="115">
        <v>5866238.4000000004</v>
      </c>
      <c r="I6" s="115">
        <f t="shared" si="1"/>
        <v>0</v>
      </c>
      <c r="J6" s="115">
        <v>5866238.4000000004</v>
      </c>
    </row>
    <row r="7" spans="1:10" ht="18" customHeight="1">
      <c r="A7" s="116" t="s">
        <v>193</v>
      </c>
      <c r="B7" s="115">
        <v>458287</v>
      </c>
      <c r="C7" s="115">
        <f t="shared" si="2"/>
        <v>0</v>
      </c>
      <c r="D7" s="115">
        <v>458287</v>
      </c>
      <c r="E7" s="115">
        <v>950823</v>
      </c>
      <c r="F7" s="115">
        <f t="shared" si="0"/>
        <v>0</v>
      </c>
      <c r="G7" s="115">
        <v>950823</v>
      </c>
      <c r="H7" s="115">
        <v>820216</v>
      </c>
      <c r="I7" s="115">
        <f t="shared" si="1"/>
        <v>0</v>
      </c>
      <c r="J7" s="115">
        <v>820216</v>
      </c>
    </row>
    <row r="8" spans="1:10" ht="18" customHeight="1">
      <c r="A8" s="116" t="s">
        <v>194</v>
      </c>
      <c r="B8" s="115">
        <v>164412</v>
      </c>
      <c r="C8" s="115">
        <f t="shared" si="2"/>
        <v>0</v>
      </c>
      <c r="D8" s="115">
        <v>164412</v>
      </c>
      <c r="E8" s="115">
        <v>465508</v>
      </c>
      <c r="F8" s="115">
        <f t="shared" si="0"/>
        <v>0</v>
      </c>
      <c r="G8" s="115">
        <v>465508</v>
      </c>
      <c r="H8" s="115">
        <v>708479</v>
      </c>
      <c r="I8" s="115">
        <f t="shared" si="1"/>
        <v>0</v>
      </c>
      <c r="J8" s="115">
        <v>708479</v>
      </c>
    </row>
    <row r="9" spans="1:10" ht="18" customHeight="1">
      <c r="A9" s="116" t="s">
        <v>195</v>
      </c>
      <c r="B9" s="115">
        <v>170279.06</v>
      </c>
      <c r="C9" s="115">
        <f t="shared" si="2"/>
        <v>0</v>
      </c>
      <c r="D9" s="115">
        <v>170279.06</v>
      </c>
      <c r="E9" s="115">
        <v>268614.90000000002</v>
      </c>
      <c r="F9" s="115">
        <f t="shared" si="0"/>
        <v>0</v>
      </c>
      <c r="G9" s="115">
        <v>268614.90000000002</v>
      </c>
      <c r="H9" s="115">
        <v>857592.84</v>
      </c>
      <c r="I9" s="115">
        <f t="shared" si="1"/>
        <v>0</v>
      </c>
      <c r="J9" s="115">
        <v>857592.84</v>
      </c>
    </row>
    <row r="10" spans="1:10" ht="18" customHeight="1">
      <c r="A10" s="116" t="s">
        <v>196</v>
      </c>
      <c r="B10" s="117">
        <v>143952</v>
      </c>
      <c r="C10" s="115">
        <f t="shared" si="2"/>
        <v>62999.299999999988</v>
      </c>
      <c r="D10" s="117">
        <v>206951.3</v>
      </c>
      <c r="E10" s="115">
        <v>118700</v>
      </c>
      <c r="F10" s="115">
        <f t="shared" si="0"/>
        <v>136163</v>
      </c>
      <c r="G10" s="115">
        <v>254863</v>
      </c>
      <c r="H10" s="115">
        <v>490720</v>
      </c>
      <c r="I10" s="115">
        <f t="shared" si="1"/>
        <v>0</v>
      </c>
      <c r="J10" s="115">
        <v>490720</v>
      </c>
    </row>
    <row r="11" spans="1:10" ht="18" customHeight="1">
      <c r="A11" s="116" t="s">
        <v>197</v>
      </c>
      <c r="B11" s="117">
        <f>755268.8+373582.3</f>
        <v>1128851.1000000001</v>
      </c>
      <c r="C11" s="115">
        <f t="shared" si="2"/>
        <v>-1128851.1000000001</v>
      </c>
      <c r="D11" s="117"/>
      <c r="E11" s="115">
        <f>1383135.58+41498.67</f>
        <v>1424634.25</v>
      </c>
      <c r="F11" s="115">
        <f t="shared" si="0"/>
        <v>-1424634.25</v>
      </c>
      <c r="G11" s="115"/>
      <c r="H11" s="115">
        <f>1467269.63+1466228.14</f>
        <v>2933497.7699999996</v>
      </c>
      <c r="I11" s="115">
        <f t="shared" si="1"/>
        <v>-2933497.7699999996</v>
      </c>
      <c r="J11" s="118"/>
    </row>
    <row r="12" spans="1:10" ht="18" customHeight="1">
      <c r="A12" s="114" t="s">
        <v>198</v>
      </c>
      <c r="B12" s="115">
        <f>SUM(B13:B36)</f>
        <v>2919840.38</v>
      </c>
      <c r="C12" s="115">
        <f t="shared" si="2"/>
        <v>-425912.01500000013</v>
      </c>
      <c r="D12" s="115">
        <f>SUM(D13:D36)</f>
        <v>2493928.3649999998</v>
      </c>
      <c r="E12" s="115">
        <f>SUM(E13:E36)</f>
        <v>2639163.8400000003</v>
      </c>
      <c r="F12" s="115">
        <f t="shared" si="0"/>
        <v>-314752.50000000047</v>
      </c>
      <c r="G12" s="115">
        <f>SUM(G13:G36)</f>
        <v>2324411.34</v>
      </c>
      <c r="H12" s="115">
        <f>SUM(H13:H36)</f>
        <v>4888654.3</v>
      </c>
      <c r="I12" s="115">
        <f t="shared" si="1"/>
        <v>-1957224.8966999995</v>
      </c>
      <c r="J12" s="115">
        <f>SUM(J13:J36)</f>
        <v>2931429.4033000004</v>
      </c>
    </row>
    <row r="13" spans="1:10" ht="18" customHeight="1">
      <c r="A13" s="119" t="s">
        <v>199</v>
      </c>
      <c r="B13" s="115">
        <v>396245.9</v>
      </c>
      <c r="C13" s="115">
        <f t="shared" si="2"/>
        <v>0</v>
      </c>
      <c r="D13" s="115">
        <v>396245.9</v>
      </c>
      <c r="E13" s="115">
        <v>307508.81</v>
      </c>
      <c r="F13" s="115">
        <f t="shared" si="0"/>
        <v>0</v>
      </c>
      <c r="G13" s="115">
        <v>307508.81</v>
      </c>
      <c r="H13" s="115">
        <v>330159.90000000002</v>
      </c>
      <c r="I13" s="115">
        <f t="shared" si="1"/>
        <v>0</v>
      </c>
      <c r="J13" s="115">
        <v>330159.90000000002</v>
      </c>
    </row>
    <row r="14" spans="1:10" ht="18" customHeight="1">
      <c r="A14" s="119" t="s">
        <v>200</v>
      </c>
      <c r="B14" s="115">
        <v>47274</v>
      </c>
      <c r="C14" s="115">
        <f t="shared" si="2"/>
        <v>0</v>
      </c>
      <c r="D14" s="115">
        <v>47274</v>
      </c>
      <c r="E14" s="115">
        <v>81732.33</v>
      </c>
      <c r="F14" s="115">
        <f t="shared" si="0"/>
        <v>0</v>
      </c>
      <c r="G14" s="115">
        <v>81732.33</v>
      </c>
      <c r="H14" s="115">
        <f>63750+63000</f>
        <v>126750</v>
      </c>
      <c r="I14" s="115">
        <f t="shared" si="1"/>
        <v>0</v>
      </c>
      <c r="J14" s="115">
        <f>63750+63000</f>
        <v>126750</v>
      </c>
    </row>
    <row r="15" spans="1:10" ht="18" customHeight="1">
      <c r="A15" s="119" t="s">
        <v>201</v>
      </c>
      <c r="B15" s="115">
        <v>0</v>
      </c>
      <c r="C15" s="115">
        <f t="shared" si="2"/>
        <v>0</v>
      </c>
      <c r="D15" s="115">
        <v>0</v>
      </c>
      <c r="E15" s="115">
        <v>0</v>
      </c>
      <c r="F15" s="115">
        <f t="shared" si="0"/>
        <v>0</v>
      </c>
      <c r="G15" s="115">
        <v>0</v>
      </c>
      <c r="H15" s="115">
        <v>0</v>
      </c>
      <c r="I15" s="115">
        <f t="shared" si="1"/>
        <v>0</v>
      </c>
      <c r="J15" s="115">
        <v>0</v>
      </c>
    </row>
    <row r="16" spans="1:10" ht="18" customHeight="1">
      <c r="A16" s="119" t="s">
        <v>202</v>
      </c>
      <c r="B16" s="115">
        <v>0</v>
      </c>
      <c r="C16" s="115">
        <f t="shared" si="2"/>
        <v>0</v>
      </c>
      <c r="D16" s="115">
        <v>0</v>
      </c>
      <c r="E16" s="115">
        <v>0</v>
      </c>
      <c r="F16" s="115">
        <f t="shared" si="0"/>
        <v>0</v>
      </c>
      <c r="G16" s="115">
        <v>0</v>
      </c>
      <c r="H16" s="115">
        <v>0</v>
      </c>
      <c r="I16" s="115">
        <f t="shared" si="1"/>
        <v>0</v>
      </c>
      <c r="J16" s="115">
        <v>0</v>
      </c>
    </row>
    <row r="17" spans="1:10" ht="18" customHeight="1">
      <c r="A17" s="119" t="s">
        <v>203</v>
      </c>
      <c r="B17" s="115">
        <f>33010.48+21329</f>
        <v>54339.48</v>
      </c>
      <c r="C17" s="115">
        <f t="shared" si="2"/>
        <v>0</v>
      </c>
      <c r="D17" s="115">
        <f>33010.48+21329</f>
        <v>54339.48</v>
      </c>
      <c r="E17" s="115">
        <v>53642</v>
      </c>
      <c r="F17" s="115">
        <f t="shared" si="0"/>
        <v>0</v>
      </c>
      <c r="G17" s="115">
        <v>53642</v>
      </c>
      <c r="H17" s="115">
        <f>63600+45000</f>
        <v>108600</v>
      </c>
      <c r="I17" s="115">
        <f t="shared" si="1"/>
        <v>0</v>
      </c>
      <c r="J17" s="115">
        <f>63600+45000</f>
        <v>108600</v>
      </c>
    </row>
    <row r="18" spans="1:10" ht="18" customHeight="1">
      <c r="A18" s="119" t="s">
        <v>204</v>
      </c>
      <c r="B18" s="115">
        <v>201990</v>
      </c>
      <c r="C18" s="115">
        <f t="shared" si="2"/>
        <v>0</v>
      </c>
      <c r="D18" s="115">
        <v>201990</v>
      </c>
      <c r="E18" s="115">
        <v>253430</v>
      </c>
      <c r="F18" s="115">
        <f t="shared" si="0"/>
        <v>0</v>
      </c>
      <c r="G18" s="115">
        <v>253430</v>
      </c>
      <c r="H18" s="115">
        <f>141000+72000</f>
        <v>213000</v>
      </c>
      <c r="I18" s="115">
        <f t="shared" si="1"/>
        <v>0</v>
      </c>
      <c r="J18" s="115">
        <f>141000+72000</f>
        <v>213000</v>
      </c>
    </row>
    <row r="19" spans="1:10" ht="18" customHeight="1">
      <c r="A19" s="119" t="s">
        <v>205</v>
      </c>
      <c r="B19" s="115">
        <v>6824</v>
      </c>
      <c r="C19" s="115">
        <f t="shared" si="2"/>
        <v>0</v>
      </c>
      <c r="D19" s="115">
        <v>6824</v>
      </c>
      <c r="E19" s="115"/>
      <c r="F19" s="115">
        <f t="shared" si="0"/>
        <v>0</v>
      </c>
      <c r="G19" s="115"/>
      <c r="H19" s="115"/>
      <c r="I19" s="115">
        <f t="shared" si="1"/>
        <v>0</v>
      </c>
      <c r="J19" s="115"/>
    </row>
    <row r="20" spans="1:10" ht="18" customHeight="1">
      <c r="A20" s="119" t="s">
        <v>206</v>
      </c>
      <c r="B20" s="115"/>
      <c r="C20" s="115">
        <f t="shared" si="2"/>
        <v>0</v>
      </c>
      <c r="D20" s="115"/>
      <c r="E20" s="115"/>
      <c r="F20" s="115">
        <f t="shared" si="0"/>
        <v>0</v>
      </c>
      <c r="G20" s="115"/>
      <c r="H20" s="115"/>
      <c r="I20" s="115">
        <f t="shared" si="1"/>
        <v>0</v>
      </c>
      <c r="J20" s="115"/>
    </row>
    <row r="21" spans="1:10" ht="18" customHeight="1">
      <c r="A21" s="119" t="s">
        <v>207</v>
      </c>
      <c r="B21" s="115"/>
      <c r="C21" s="115">
        <f t="shared" si="2"/>
        <v>0</v>
      </c>
      <c r="D21" s="115"/>
      <c r="E21" s="115">
        <v>6552</v>
      </c>
      <c r="F21" s="115">
        <f t="shared" si="0"/>
        <v>0</v>
      </c>
      <c r="G21" s="115">
        <v>6552</v>
      </c>
      <c r="H21" s="115">
        <v>4264</v>
      </c>
      <c r="I21" s="115">
        <f t="shared" si="1"/>
        <v>0</v>
      </c>
      <c r="J21" s="115">
        <v>4264</v>
      </c>
    </row>
    <row r="22" spans="1:10" ht="18" customHeight="1">
      <c r="A22" s="119" t="s">
        <v>208</v>
      </c>
      <c r="B22" s="115"/>
      <c r="C22" s="115">
        <f t="shared" si="2"/>
        <v>0</v>
      </c>
      <c r="D22" s="115"/>
      <c r="E22" s="115"/>
      <c r="F22" s="115">
        <f t="shared" si="0"/>
        <v>0</v>
      </c>
      <c r="G22" s="115"/>
      <c r="H22" s="115"/>
      <c r="I22" s="115">
        <f t="shared" si="1"/>
        <v>0</v>
      </c>
      <c r="J22" s="115"/>
    </row>
    <row r="23" spans="1:10" ht="18" customHeight="1">
      <c r="A23" s="119" t="s">
        <v>209</v>
      </c>
      <c r="B23" s="115">
        <v>125938</v>
      </c>
      <c r="C23" s="115">
        <f t="shared" si="2"/>
        <v>0</v>
      </c>
      <c r="D23" s="115">
        <v>125938</v>
      </c>
      <c r="E23" s="115">
        <v>67136</v>
      </c>
      <c r="F23" s="115">
        <f t="shared" si="0"/>
        <v>0</v>
      </c>
      <c r="G23" s="115">
        <v>67136</v>
      </c>
      <c r="H23" s="115">
        <v>1896757</v>
      </c>
      <c r="I23" s="115">
        <f t="shared" si="1"/>
        <v>-1450800.1398</v>
      </c>
      <c r="J23" s="115">
        <f>22297843.01*0.02</f>
        <v>445956.86020000005</v>
      </c>
    </row>
    <row r="24" spans="1:10" ht="18" customHeight="1">
      <c r="A24" s="119" t="s">
        <v>210</v>
      </c>
      <c r="B24" s="115">
        <v>957480</v>
      </c>
      <c r="C24" s="115">
        <f t="shared" si="2"/>
        <v>-157480</v>
      </c>
      <c r="D24" s="115">
        <v>800000</v>
      </c>
      <c r="E24" s="115">
        <v>800000</v>
      </c>
      <c r="F24" s="115">
        <f t="shared" si="0"/>
        <v>0</v>
      </c>
      <c r="G24" s="115">
        <v>800000</v>
      </c>
      <c r="H24" s="115">
        <v>840000</v>
      </c>
      <c r="I24" s="115">
        <f t="shared" si="1"/>
        <v>0</v>
      </c>
      <c r="J24" s="115">
        <v>840000</v>
      </c>
    </row>
    <row r="25" spans="1:10" ht="18" customHeight="1">
      <c r="A25" s="119" t="s">
        <v>211</v>
      </c>
      <c r="B25" s="115"/>
      <c r="C25" s="115">
        <f t="shared" si="2"/>
        <v>0</v>
      </c>
      <c r="D25" s="115"/>
      <c r="E25" s="115"/>
      <c r="F25" s="115">
        <f t="shared" si="0"/>
        <v>0</v>
      </c>
      <c r="G25" s="115"/>
      <c r="H25" s="115"/>
      <c r="I25" s="115">
        <f t="shared" si="1"/>
        <v>0</v>
      </c>
      <c r="J25" s="115"/>
    </row>
    <row r="26" spans="1:10" ht="18" customHeight="1">
      <c r="A26" s="119" t="s">
        <v>212</v>
      </c>
      <c r="B26" s="115">
        <v>7755</v>
      </c>
      <c r="C26" s="115">
        <f t="shared" si="2"/>
        <v>95720.65</v>
      </c>
      <c r="D26" s="115">
        <v>103475.65</v>
      </c>
      <c r="E26" s="115">
        <v>247940</v>
      </c>
      <c r="F26" s="115">
        <f t="shared" si="0"/>
        <v>-120508.5</v>
      </c>
      <c r="G26" s="115">
        <v>127431.5</v>
      </c>
      <c r="H26" s="115">
        <v>265250</v>
      </c>
      <c r="I26" s="115">
        <f t="shared" si="1"/>
        <v>-118594.04000000001</v>
      </c>
      <c r="J26" s="115">
        <v>146655.96</v>
      </c>
    </row>
    <row r="27" spans="1:10" ht="18" customHeight="1">
      <c r="A27" s="119" t="s">
        <v>213</v>
      </c>
      <c r="B27" s="115">
        <v>176008</v>
      </c>
      <c r="C27" s="115">
        <f t="shared" si="2"/>
        <v>-121087.185</v>
      </c>
      <c r="D27" s="115">
        <f>10984163*0.005</f>
        <v>54920.815000000002</v>
      </c>
      <c r="E27" s="115">
        <v>31438.5</v>
      </c>
      <c r="F27" s="115">
        <f t="shared" si="0"/>
        <v>0</v>
      </c>
      <c r="G27" s="115">
        <v>31438.5</v>
      </c>
      <c r="H27" s="115">
        <v>109488.87</v>
      </c>
      <c r="I27" s="115">
        <f t="shared" si="1"/>
        <v>-23811.95689999999</v>
      </c>
      <c r="J27" s="115">
        <f>17135382.62*0.005</f>
        <v>85676.913100000005</v>
      </c>
    </row>
    <row r="28" spans="1:10" ht="18" customHeight="1">
      <c r="A28" s="119" t="s">
        <v>214</v>
      </c>
      <c r="B28" s="120"/>
      <c r="C28" s="115">
        <f t="shared" si="2"/>
        <v>0</v>
      </c>
      <c r="D28" s="120"/>
      <c r="E28" s="115"/>
      <c r="F28" s="115">
        <f t="shared" si="0"/>
        <v>0</v>
      </c>
      <c r="G28" s="115"/>
      <c r="H28" s="115"/>
      <c r="I28" s="115">
        <f t="shared" si="1"/>
        <v>0</v>
      </c>
      <c r="J28" s="115"/>
    </row>
    <row r="29" spans="1:10" ht="18" customHeight="1">
      <c r="A29" s="119" t="s">
        <v>215</v>
      </c>
      <c r="B29" s="115"/>
      <c r="C29" s="115">
        <f t="shared" si="2"/>
        <v>0</v>
      </c>
      <c r="D29" s="115"/>
      <c r="E29" s="115"/>
      <c r="F29" s="115">
        <f t="shared" si="0"/>
        <v>0</v>
      </c>
      <c r="G29" s="115"/>
      <c r="H29" s="115"/>
      <c r="I29" s="115">
        <f t="shared" si="1"/>
        <v>0</v>
      </c>
      <c r="J29" s="115"/>
    </row>
    <row r="30" spans="1:10" ht="18" customHeight="1">
      <c r="A30" s="119" t="s">
        <v>216</v>
      </c>
      <c r="B30" s="115">
        <v>275846</v>
      </c>
      <c r="C30" s="115">
        <f t="shared" si="2"/>
        <v>-275846</v>
      </c>
      <c r="D30" s="115">
        <v>0</v>
      </c>
      <c r="E30" s="115">
        <v>53634</v>
      </c>
      <c r="F30" s="115">
        <f t="shared" si="0"/>
        <v>-53634</v>
      </c>
      <c r="G30" s="115">
        <v>0</v>
      </c>
      <c r="H30" s="115">
        <v>446537</v>
      </c>
      <c r="I30" s="115">
        <f t="shared" si="1"/>
        <v>-446537</v>
      </c>
      <c r="J30" s="115">
        <v>0</v>
      </c>
    </row>
    <row r="31" spans="1:10" s="93" customFormat="1" ht="18" customHeight="1">
      <c r="A31" s="121" t="s">
        <v>217</v>
      </c>
      <c r="B31" s="117"/>
      <c r="C31" s="115">
        <f t="shared" si="2"/>
        <v>82780.52</v>
      </c>
      <c r="D31" s="117">
        <v>82780.52</v>
      </c>
      <c r="E31" s="117"/>
      <c r="F31" s="115">
        <f t="shared" si="0"/>
        <v>101945.2</v>
      </c>
      <c r="G31" s="117">
        <v>101945.2</v>
      </c>
      <c r="H31" s="117"/>
      <c r="I31" s="115">
        <f t="shared" si="1"/>
        <v>117324.77</v>
      </c>
      <c r="J31" s="117">
        <v>117324.77</v>
      </c>
    </row>
    <row r="32" spans="1:10" ht="18" customHeight="1">
      <c r="A32" s="119" t="s">
        <v>218</v>
      </c>
      <c r="B32" s="115">
        <v>25657</v>
      </c>
      <c r="C32" s="115">
        <f t="shared" si="2"/>
        <v>0</v>
      </c>
      <c r="D32" s="115">
        <v>25657</v>
      </c>
      <c r="E32" s="115">
        <v>76686</v>
      </c>
      <c r="F32" s="115">
        <f t="shared" si="0"/>
        <v>0</v>
      </c>
      <c r="G32" s="115">
        <v>76686</v>
      </c>
      <c r="H32" s="115">
        <v>361904</v>
      </c>
      <c r="I32" s="115">
        <f t="shared" si="1"/>
        <v>0</v>
      </c>
      <c r="J32" s="115">
        <v>361904</v>
      </c>
    </row>
    <row r="33" spans="1:10" ht="18" customHeight="1">
      <c r="A33" s="119" t="s">
        <v>219</v>
      </c>
      <c r="B33" s="115"/>
      <c r="C33" s="115">
        <f t="shared" si="2"/>
        <v>0</v>
      </c>
      <c r="D33" s="115"/>
      <c r="E33" s="115"/>
      <c r="F33" s="115">
        <f t="shared" si="0"/>
        <v>0</v>
      </c>
      <c r="G33" s="115"/>
      <c r="H33" s="115"/>
      <c r="I33" s="115">
        <f t="shared" si="1"/>
        <v>0</v>
      </c>
      <c r="J33" s="115"/>
    </row>
    <row r="34" spans="1:10" ht="18" customHeight="1">
      <c r="A34" s="119" t="s">
        <v>220</v>
      </c>
      <c r="B34" s="115"/>
      <c r="C34" s="115">
        <f t="shared" si="2"/>
        <v>0</v>
      </c>
      <c r="D34" s="115"/>
      <c r="E34" s="115"/>
      <c r="F34" s="115">
        <f t="shared" si="0"/>
        <v>0</v>
      </c>
      <c r="G34" s="115"/>
      <c r="H34" s="115"/>
      <c r="I34" s="115">
        <f t="shared" si="1"/>
        <v>0</v>
      </c>
      <c r="J34" s="115"/>
    </row>
    <row r="35" spans="1:10" ht="18" customHeight="1">
      <c r="A35" s="119" t="s">
        <v>221</v>
      </c>
      <c r="B35" s="115">
        <v>50000</v>
      </c>
      <c r="C35" s="115">
        <f t="shared" si="2"/>
        <v>-50000</v>
      </c>
      <c r="D35" s="115">
        <v>0</v>
      </c>
      <c r="E35" s="115">
        <v>242555.2</v>
      </c>
      <c r="F35" s="115">
        <f t="shared" si="0"/>
        <v>-242555.2</v>
      </c>
      <c r="G35" s="115">
        <v>0</v>
      </c>
      <c r="H35" s="115">
        <v>34806.53</v>
      </c>
      <c r="I35" s="115">
        <f t="shared" si="1"/>
        <v>-34806.53</v>
      </c>
      <c r="J35" s="115">
        <v>0</v>
      </c>
    </row>
    <row r="36" spans="1:10" ht="18" customHeight="1">
      <c r="A36" s="119" t="s">
        <v>222</v>
      </c>
      <c r="B36" s="115">
        <v>594483</v>
      </c>
      <c r="C36" s="115">
        <f t="shared" si="2"/>
        <v>0</v>
      </c>
      <c r="D36" s="115">
        <v>594483</v>
      </c>
      <c r="E36" s="115">
        <v>416909</v>
      </c>
      <c r="F36" s="115">
        <f t="shared" si="0"/>
        <v>0</v>
      </c>
      <c r="G36" s="115">
        <v>416909</v>
      </c>
      <c r="H36" s="115">
        <v>151137</v>
      </c>
      <c r="I36" s="115">
        <f t="shared" si="1"/>
        <v>0</v>
      </c>
      <c r="J36" s="115">
        <v>151137</v>
      </c>
    </row>
    <row r="37" spans="1:10" ht="27.6" customHeight="1">
      <c r="A37" s="113" t="s">
        <v>182</v>
      </c>
      <c r="B37" s="115">
        <f>SUM(B38:B43)</f>
        <v>143191.74</v>
      </c>
      <c r="C37" s="115">
        <f t="shared" si="2"/>
        <v>0</v>
      </c>
      <c r="D37" s="115">
        <f>SUM(D38:D43)</f>
        <v>143191.74</v>
      </c>
      <c r="E37" s="115">
        <f>SUM(E38:E43)</f>
        <v>2872</v>
      </c>
      <c r="F37" s="115">
        <f t="shared" si="0"/>
        <v>0</v>
      </c>
      <c r="G37" s="115">
        <f>SUM(G38:G43)</f>
        <v>2872</v>
      </c>
      <c r="H37" s="115">
        <f>SUM(H38:H42)</f>
        <v>43934.35</v>
      </c>
      <c r="I37" s="115">
        <f t="shared" si="1"/>
        <v>0</v>
      </c>
      <c r="J37" s="115">
        <f>SUM(J38:J42)</f>
        <v>43934.35</v>
      </c>
    </row>
    <row r="38" spans="1:10" ht="18" customHeight="1">
      <c r="A38" s="119" t="s">
        <v>223</v>
      </c>
      <c r="B38" s="115"/>
      <c r="C38" s="115">
        <f t="shared" si="2"/>
        <v>0</v>
      </c>
      <c r="D38" s="115"/>
      <c r="E38" s="115"/>
      <c r="F38" s="115">
        <f t="shared" si="0"/>
        <v>0</v>
      </c>
      <c r="G38" s="115"/>
      <c r="H38" s="115"/>
      <c r="I38" s="115">
        <f t="shared" si="1"/>
        <v>0</v>
      </c>
      <c r="J38" s="115"/>
    </row>
    <row r="39" spans="1:10" ht="18" customHeight="1">
      <c r="A39" s="119" t="s">
        <v>224</v>
      </c>
      <c r="B39" s="115"/>
      <c r="C39" s="115">
        <f t="shared" si="2"/>
        <v>0</v>
      </c>
      <c r="D39" s="115"/>
      <c r="E39" s="115"/>
      <c r="F39" s="115">
        <f t="shared" si="0"/>
        <v>0</v>
      </c>
      <c r="G39" s="115"/>
      <c r="H39" s="115"/>
      <c r="I39" s="115">
        <f t="shared" si="1"/>
        <v>0</v>
      </c>
      <c r="J39" s="115"/>
    </row>
    <row r="40" spans="1:10" ht="18" customHeight="1">
      <c r="A40" s="119" t="s">
        <v>225</v>
      </c>
      <c r="B40" s="115"/>
      <c r="C40" s="115">
        <f t="shared" si="2"/>
        <v>0</v>
      </c>
      <c r="D40" s="115"/>
      <c r="E40" s="115"/>
      <c r="F40" s="115">
        <f t="shared" si="0"/>
        <v>0</v>
      </c>
      <c r="G40" s="115"/>
      <c r="H40" s="115"/>
      <c r="I40" s="115">
        <f t="shared" si="1"/>
        <v>0</v>
      </c>
      <c r="J40" s="115"/>
    </row>
    <row r="41" spans="1:10" ht="18" customHeight="1">
      <c r="A41" s="119" t="s">
        <v>226</v>
      </c>
      <c r="B41" s="115">
        <v>2661.8</v>
      </c>
      <c r="C41" s="115">
        <f t="shared" si="2"/>
        <v>0</v>
      </c>
      <c r="D41" s="115">
        <v>2661.8</v>
      </c>
      <c r="E41" s="115">
        <v>2872</v>
      </c>
      <c r="F41" s="115">
        <f t="shared" si="0"/>
        <v>0</v>
      </c>
      <c r="G41" s="115">
        <v>2872</v>
      </c>
      <c r="H41" s="115">
        <v>151</v>
      </c>
      <c r="I41" s="115">
        <f t="shared" si="1"/>
        <v>0</v>
      </c>
      <c r="J41" s="115">
        <v>151</v>
      </c>
    </row>
    <row r="42" spans="1:10" ht="18" customHeight="1">
      <c r="A42" s="119" t="s">
        <v>227</v>
      </c>
      <c r="B42" s="115">
        <v>140529.94</v>
      </c>
      <c r="C42" s="115">
        <f t="shared" si="2"/>
        <v>0</v>
      </c>
      <c r="D42" s="115">
        <v>140529.94</v>
      </c>
      <c r="E42" s="115"/>
      <c r="F42" s="115">
        <f t="shared" si="0"/>
        <v>0</v>
      </c>
      <c r="G42" s="115"/>
      <c r="H42" s="115">
        <v>43783.35</v>
      </c>
      <c r="I42" s="115">
        <f t="shared" si="1"/>
        <v>0</v>
      </c>
      <c r="J42" s="115">
        <v>43783.35</v>
      </c>
    </row>
    <row r="43" spans="1:10" ht="18" customHeight="1">
      <c r="A43" s="119" t="s">
        <v>228</v>
      </c>
      <c r="B43" s="115"/>
      <c r="C43" s="115">
        <f t="shared" si="2"/>
        <v>0</v>
      </c>
      <c r="D43" s="115"/>
      <c r="E43" s="115"/>
      <c r="F43" s="115">
        <f t="shared" si="0"/>
        <v>0</v>
      </c>
      <c r="G43" s="115"/>
      <c r="H43" s="115"/>
      <c r="I43" s="115">
        <f t="shared" si="1"/>
        <v>0</v>
      </c>
      <c r="J43" s="115"/>
    </row>
    <row r="44" spans="1:10" ht="25.2" customHeight="1">
      <c r="A44" s="122" t="s">
        <v>229</v>
      </c>
      <c r="B44" s="118">
        <f>SUM(B45:B49)</f>
        <v>0</v>
      </c>
      <c r="C44" s="115">
        <f t="shared" si="2"/>
        <v>838286.36223312514</v>
      </c>
      <c r="D44" s="118">
        <f>D45+D46+D47+D48</f>
        <v>838286.36223312514</v>
      </c>
      <c r="E44" s="118">
        <f>SUM(E45:E49)</f>
        <v>1039057.33</v>
      </c>
      <c r="F44" s="115">
        <f t="shared" si="0"/>
        <v>0</v>
      </c>
      <c r="G44" s="118">
        <f>SUM(G45:G49)</f>
        <v>1039057.33</v>
      </c>
      <c r="H44" s="115">
        <f>SUM(H45:H49)</f>
        <v>1436273.17</v>
      </c>
      <c r="I44" s="115">
        <f t="shared" si="1"/>
        <v>0</v>
      </c>
      <c r="J44" s="115">
        <f>SUM(J45:J49)</f>
        <v>1436273.17</v>
      </c>
    </row>
    <row r="45" spans="1:10" ht="18" customHeight="1">
      <c r="A45" s="116" t="s">
        <v>230</v>
      </c>
      <c r="B45" s="118"/>
      <c r="C45" s="115">
        <f t="shared" si="2"/>
        <v>165956.27425000002</v>
      </c>
      <c r="D45" s="118">
        <f>8062653*0.95/30*0.65</f>
        <v>165956.27425000002</v>
      </c>
      <c r="E45" s="115">
        <v>691848.95</v>
      </c>
      <c r="F45" s="115">
        <f t="shared" si="0"/>
        <v>0</v>
      </c>
      <c r="G45" s="115">
        <v>691848.95</v>
      </c>
      <c r="H45" s="115">
        <v>856816.66</v>
      </c>
      <c r="I45" s="115">
        <f t="shared" si="1"/>
        <v>0</v>
      </c>
      <c r="J45" s="115">
        <v>856816.66</v>
      </c>
    </row>
    <row r="46" spans="1:10" ht="18" customHeight="1">
      <c r="A46" s="116" t="s">
        <v>231</v>
      </c>
      <c r="B46" s="118"/>
      <c r="C46" s="115">
        <f t="shared" si="2"/>
        <v>474662.37</v>
      </c>
      <c r="D46" s="118">
        <f>4612104*0.95/6*0.65</f>
        <v>474662.37</v>
      </c>
      <c r="E46" s="115">
        <v>112379.46</v>
      </c>
      <c r="F46" s="115">
        <f t="shared" si="0"/>
        <v>0</v>
      </c>
      <c r="G46" s="115">
        <v>112379.46</v>
      </c>
      <c r="H46" s="115">
        <f>112379.46+96469.33</f>
        <v>208848.79</v>
      </c>
      <c r="I46" s="115">
        <f t="shared" si="1"/>
        <v>0</v>
      </c>
      <c r="J46" s="115">
        <f>112379.46+96469.33</f>
        <v>208848.79</v>
      </c>
    </row>
    <row r="47" spans="1:10" ht="18" customHeight="1">
      <c r="A47" s="116" t="s">
        <v>232</v>
      </c>
      <c r="B47" s="118"/>
      <c r="C47" s="115">
        <f t="shared" si="2"/>
        <v>66123.96785312501</v>
      </c>
      <c r="D47" s="118">
        <f>856666.79*0.95/8*0.65</f>
        <v>66123.96785312501</v>
      </c>
      <c r="E47" s="115">
        <v>18461.669999999998</v>
      </c>
      <c r="F47" s="115">
        <f t="shared" si="0"/>
        <v>0</v>
      </c>
      <c r="G47" s="115">
        <v>18461.669999999998</v>
      </c>
      <c r="H47" s="115">
        <v>18461.669999999998</v>
      </c>
      <c r="I47" s="115">
        <f t="shared" si="1"/>
        <v>0</v>
      </c>
      <c r="J47" s="115">
        <v>18461.669999999998</v>
      </c>
    </row>
    <row r="48" spans="1:10" ht="18" customHeight="1">
      <c r="A48" s="116" t="s">
        <v>233</v>
      </c>
      <c r="B48" s="118"/>
      <c r="C48" s="115">
        <f t="shared" si="2"/>
        <v>131543.75013</v>
      </c>
      <c r="D48" s="118">
        <f>(956263.16+1174000)*0.95/10*0.65</f>
        <v>131543.75013</v>
      </c>
      <c r="E48" s="115">
        <v>216367.25</v>
      </c>
      <c r="F48" s="115">
        <f t="shared" si="0"/>
        <v>0</v>
      </c>
      <c r="G48" s="115">
        <v>216367.25</v>
      </c>
      <c r="H48" s="115">
        <v>216367.25</v>
      </c>
      <c r="I48" s="115">
        <f t="shared" si="1"/>
        <v>0</v>
      </c>
      <c r="J48" s="115">
        <v>216367.25</v>
      </c>
    </row>
    <row r="49" spans="1:10" ht="18" customHeight="1">
      <c r="A49" s="119" t="s">
        <v>234</v>
      </c>
      <c r="B49" s="118"/>
      <c r="C49" s="115">
        <f t="shared" si="2"/>
        <v>0</v>
      </c>
      <c r="D49" s="118"/>
      <c r="E49" s="115"/>
      <c r="F49" s="115">
        <f t="shared" si="0"/>
        <v>0</v>
      </c>
      <c r="G49" s="115"/>
      <c r="H49" s="115">
        <v>135778.79999999999</v>
      </c>
      <c r="I49" s="115">
        <f t="shared" si="1"/>
        <v>0</v>
      </c>
      <c r="J49" s="115">
        <v>135778.79999999999</v>
      </c>
    </row>
    <row r="50" spans="1:10" ht="18" customHeight="1">
      <c r="A50" s="122" t="s">
        <v>235</v>
      </c>
      <c r="B50" s="118"/>
      <c r="C50" s="115">
        <f t="shared" si="2"/>
        <v>0</v>
      </c>
      <c r="D50" s="118"/>
      <c r="E50" s="118"/>
      <c r="F50" s="115">
        <f t="shared" si="0"/>
        <v>0</v>
      </c>
      <c r="G50" s="115"/>
      <c r="H50" s="115"/>
      <c r="I50" s="115">
        <f t="shared" si="1"/>
        <v>0</v>
      </c>
      <c r="J50" s="118"/>
    </row>
    <row r="51" spans="1:10" ht="18" customHeight="1">
      <c r="A51" s="123" t="s">
        <v>236</v>
      </c>
      <c r="B51" s="118">
        <f>SUM(B52:B54)</f>
        <v>0</v>
      </c>
      <c r="C51" s="115">
        <f t="shared" si="2"/>
        <v>0</v>
      </c>
      <c r="D51" s="118"/>
      <c r="E51" s="118">
        <f>SUM(E52:E54)</f>
        <v>0</v>
      </c>
      <c r="F51" s="115">
        <f t="shared" si="0"/>
        <v>0</v>
      </c>
      <c r="G51" s="115"/>
      <c r="H51" s="115">
        <f>SUM(H52:H54)</f>
        <v>-3082.94</v>
      </c>
      <c r="I51" s="115">
        <f t="shared" si="1"/>
        <v>0</v>
      </c>
      <c r="J51" s="118">
        <v>-3082.94</v>
      </c>
    </row>
    <row r="52" spans="1:10" ht="18" customHeight="1">
      <c r="A52" s="124" t="s">
        <v>237</v>
      </c>
      <c r="B52" s="118"/>
      <c r="C52" s="115">
        <f t="shared" si="2"/>
        <v>0</v>
      </c>
      <c r="D52" s="118"/>
      <c r="E52" s="115"/>
      <c r="F52" s="115">
        <f t="shared" si="0"/>
        <v>0</v>
      </c>
      <c r="G52" s="115"/>
      <c r="H52" s="115"/>
      <c r="I52" s="115">
        <f t="shared" si="1"/>
        <v>0</v>
      </c>
      <c r="J52" s="118"/>
    </row>
    <row r="53" spans="1:10" ht="18" customHeight="1">
      <c r="A53" s="124" t="s">
        <v>238</v>
      </c>
      <c r="B53" s="118"/>
      <c r="C53" s="115">
        <f t="shared" si="2"/>
        <v>0</v>
      </c>
      <c r="D53" s="118"/>
      <c r="E53" s="115"/>
      <c r="F53" s="115">
        <f t="shared" si="0"/>
        <v>0</v>
      </c>
      <c r="G53" s="115"/>
      <c r="H53" s="115">
        <v>-3082.94</v>
      </c>
      <c r="I53" s="115">
        <f t="shared" si="1"/>
        <v>0</v>
      </c>
      <c r="J53" s="118">
        <v>-3082.94</v>
      </c>
    </row>
    <row r="54" spans="1:10" ht="18" customHeight="1">
      <c r="A54" s="124" t="s">
        <v>239</v>
      </c>
      <c r="B54" s="118"/>
      <c r="C54" s="115">
        <f t="shared" si="2"/>
        <v>0</v>
      </c>
      <c r="D54" s="118"/>
      <c r="E54" s="115"/>
      <c r="F54" s="115">
        <f t="shared" si="0"/>
        <v>0</v>
      </c>
      <c r="G54" s="115"/>
      <c r="H54" s="115"/>
      <c r="I54" s="115">
        <f t="shared" si="1"/>
        <v>0</v>
      </c>
      <c r="J54" s="118"/>
    </row>
    <row r="55" spans="1:10" ht="18" customHeight="1">
      <c r="A55" s="123" t="s">
        <v>240</v>
      </c>
      <c r="B55" s="115">
        <f>B5+B12+B37+B44+B50+B51</f>
        <v>9267839.2799999993</v>
      </c>
      <c r="C55" s="115">
        <f t="shared" si="2"/>
        <v>-653477.45276687481</v>
      </c>
      <c r="D55" s="115">
        <f>D5+D12+D37+D44+D50+D51</f>
        <v>8614361.8272331245</v>
      </c>
      <c r="E55" s="115">
        <f>E5+E12+E37+E44+E50+E51</f>
        <v>12006633.32</v>
      </c>
      <c r="F55" s="115">
        <f t="shared" si="0"/>
        <v>-1603223.75</v>
      </c>
      <c r="G55" s="115">
        <f>G5+G12+G37+G44+G50+G51</f>
        <v>10403409.57</v>
      </c>
      <c r="H55" s="115">
        <f>H5+H12+H37+H44+H50+H51</f>
        <v>18042522.889999997</v>
      </c>
      <c r="I55" s="115">
        <f t="shared" si="1"/>
        <v>-4890722.6666999962</v>
      </c>
      <c r="J55" s="115">
        <f>J5+J12+J37+J44+J50+J51</f>
        <v>13151800.223300001</v>
      </c>
    </row>
    <row r="61" spans="1:10">
      <c r="C61" s="85"/>
    </row>
  </sheetData>
  <mergeCells count="1">
    <mergeCell ref="A2:J2"/>
  </mergeCells>
  <phoneticPr fontId="27" type="noConversion"/>
  <pageMargins left="0.51181102362204722" right="0.5118110236220472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D26"/>
  <sheetViews>
    <sheetView zoomScale="85" zoomScaleNormal="85" workbookViewId="0">
      <selection activeCell="H14" sqref="H14"/>
    </sheetView>
  </sheetViews>
  <sheetFormatPr defaultColWidth="9" defaultRowHeight="14.4"/>
  <cols>
    <col min="1" max="1" width="37.77734375" customWidth="1"/>
    <col min="2" max="4" width="16.88671875" customWidth="1"/>
  </cols>
  <sheetData>
    <row r="1" spans="1:4" ht="21.6">
      <c r="A1" s="21" t="s">
        <v>77</v>
      </c>
      <c r="B1" s="22"/>
    </row>
    <row r="2" spans="1:4" ht="25.5" customHeight="1">
      <c r="A2" s="105" t="s">
        <v>171</v>
      </c>
      <c r="B2" s="105"/>
      <c r="C2" s="105"/>
      <c r="D2" s="105"/>
    </row>
    <row r="3" spans="1:4">
      <c r="A3" s="106"/>
      <c r="B3" s="106"/>
    </row>
    <row r="4" spans="1:4" ht="43.5" customHeight="1">
      <c r="A4" s="23" t="s">
        <v>78</v>
      </c>
      <c r="B4" s="24" t="s">
        <v>79</v>
      </c>
      <c r="C4" s="24" t="s">
        <v>14</v>
      </c>
      <c r="D4" s="24" t="s">
        <v>15</v>
      </c>
    </row>
    <row r="5" spans="1:4" ht="24" customHeight="1">
      <c r="A5" s="25" t="s">
        <v>80</v>
      </c>
      <c r="B5" s="26"/>
      <c r="C5" s="26"/>
      <c r="D5" s="26"/>
    </row>
    <row r="6" spans="1:4" ht="24" customHeight="1">
      <c r="A6" s="27" t="s">
        <v>81</v>
      </c>
      <c r="B6" s="28">
        <v>862</v>
      </c>
      <c r="C6" s="28">
        <v>1124</v>
      </c>
      <c r="D6" s="28">
        <v>1143</v>
      </c>
    </row>
    <row r="7" spans="1:4" ht="24" customHeight="1">
      <c r="A7" s="27" t="s">
        <v>82</v>
      </c>
      <c r="B7" s="28">
        <v>75</v>
      </c>
      <c r="C7" s="28">
        <v>85</v>
      </c>
      <c r="D7" s="28">
        <v>85</v>
      </c>
    </row>
    <row r="8" spans="1:4" ht="24" customHeight="1">
      <c r="A8" s="29" t="s">
        <v>83</v>
      </c>
      <c r="B8" s="30">
        <f>11/75</f>
        <v>0.14666666666666667</v>
      </c>
      <c r="C8" s="30">
        <f>13/85</f>
        <v>0.15294117647058825</v>
      </c>
      <c r="D8" s="30">
        <v>0.15290000000000001</v>
      </c>
    </row>
    <row r="9" spans="1:4" ht="24" customHeight="1">
      <c r="A9" s="31" t="s">
        <v>84</v>
      </c>
      <c r="B9" s="32"/>
      <c r="C9" s="32"/>
      <c r="D9" s="32"/>
    </row>
    <row r="10" spans="1:4" ht="24" customHeight="1">
      <c r="A10" s="29" t="s">
        <v>85</v>
      </c>
      <c r="B10" s="92" t="s">
        <v>164</v>
      </c>
      <c r="C10" s="92" t="s">
        <v>165</v>
      </c>
      <c r="D10" s="92" t="s">
        <v>166</v>
      </c>
    </row>
    <row r="11" spans="1:4" ht="24" customHeight="1">
      <c r="A11" s="27" t="s">
        <v>86</v>
      </c>
      <c r="B11" s="32"/>
      <c r="C11" s="32"/>
      <c r="D11" s="32"/>
    </row>
    <row r="12" spans="1:4" ht="24" customHeight="1">
      <c r="A12" s="27" t="s">
        <v>87</v>
      </c>
      <c r="B12" s="92" t="s">
        <v>164</v>
      </c>
      <c r="C12" s="92" t="s">
        <v>165</v>
      </c>
      <c r="D12" s="92" t="s">
        <v>166</v>
      </c>
    </row>
    <row r="13" spans="1:4" ht="24" customHeight="1">
      <c r="A13" s="27" t="s">
        <v>88</v>
      </c>
      <c r="B13" s="32"/>
      <c r="C13" s="32"/>
      <c r="D13" s="32"/>
    </row>
    <row r="14" spans="1:4" ht="24" customHeight="1">
      <c r="A14" s="29" t="s">
        <v>89</v>
      </c>
      <c r="B14" s="33">
        <f>SUM(B15:B20)</f>
        <v>8614361.8272331245</v>
      </c>
      <c r="C14" s="33">
        <f>SUM(C15:C20)</f>
        <v>10403409.57</v>
      </c>
      <c r="D14" s="33">
        <f>SUM(D15:D20)</f>
        <v>13151800.223300001</v>
      </c>
    </row>
    <row r="15" spans="1:4" ht="24" customHeight="1">
      <c r="A15" s="27" t="s">
        <v>90</v>
      </c>
      <c r="B15" s="34">
        <f>教育成本归集表!D5</f>
        <v>5138955.3599999994</v>
      </c>
      <c r="C15" s="34">
        <f>教育成本归集表!G5</f>
        <v>7037068.9000000004</v>
      </c>
      <c r="D15" s="34">
        <f>教育成本归集表!J5</f>
        <v>8743246.2400000002</v>
      </c>
    </row>
    <row r="16" spans="1:4" ht="24" customHeight="1">
      <c r="A16" s="27" t="s">
        <v>91</v>
      </c>
      <c r="B16" s="34">
        <f>教育成本归集表!D12</f>
        <v>2493928.3649999998</v>
      </c>
      <c r="C16" s="34">
        <f>教育成本归集表!G12</f>
        <v>2324411.34</v>
      </c>
      <c r="D16" s="34">
        <f>教育成本归集表!J12</f>
        <v>2931429.4033000004</v>
      </c>
    </row>
    <row r="17" spans="1:4" ht="24" customHeight="1">
      <c r="A17" s="27" t="s">
        <v>92</v>
      </c>
      <c r="B17" s="34">
        <f>教育成本归集表!D37</f>
        <v>143191.74</v>
      </c>
      <c r="C17" s="34">
        <f>教育成本归集表!G37</f>
        <v>2872</v>
      </c>
      <c r="D17" s="34">
        <f>教育成本归集表!J37</f>
        <v>43934.35</v>
      </c>
    </row>
    <row r="18" spans="1:4" ht="24" customHeight="1">
      <c r="A18" s="27" t="s">
        <v>93</v>
      </c>
      <c r="B18" s="34">
        <f>教育成本归集表!D44</f>
        <v>838286.36223312514</v>
      </c>
      <c r="C18" s="34">
        <f>教育成本归集表!E44</f>
        <v>1039057.33</v>
      </c>
      <c r="D18" s="34">
        <f>教育成本归集表!H44</f>
        <v>1436273.17</v>
      </c>
    </row>
    <row r="19" spans="1:4" ht="24" customHeight="1">
      <c r="A19" s="35" t="s">
        <v>94</v>
      </c>
      <c r="B19" s="34">
        <f>教育成本归集表!B50</f>
        <v>0</v>
      </c>
      <c r="C19" s="34">
        <f>教育成本归集表!E50</f>
        <v>0</v>
      </c>
      <c r="D19" s="34">
        <f>教育成本归集表!H50</f>
        <v>0</v>
      </c>
    </row>
    <row r="20" spans="1:4" ht="24" customHeight="1">
      <c r="A20" s="27" t="s">
        <v>95</v>
      </c>
      <c r="B20" s="34">
        <f>教育成本归集表!B51</f>
        <v>0</v>
      </c>
      <c r="C20" s="34">
        <f>教育成本归集表!E51</f>
        <v>0</v>
      </c>
      <c r="D20" s="34">
        <f>教育成本归集表!H51</f>
        <v>-3082.94</v>
      </c>
    </row>
    <row r="21" spans="1:4" ht="24" customHeight="1">
      <c r="A21" s="29" t="s">
        <v>96</v>
      </c>
      <c r="B21" s="36">
        <f>收入情况表!B5</f>
        <v>600800</v>
      </c>
      <c r="C21" s="36">
        <f>收入情况表!C5</f>
        <v>886500</v>
      </c>
      <c r="D21" s="36">
        <f>收入情况表!D5</f>
        <v>1018874.47</v>
      </c>
    </row>
    <row r="22" spans="1:4" ht="24" customHeight="1">
      <c r="A22" s="29" t="s">
        <v>97</v>
      </c>
      <c r="B22" s="34">
        <f>B14-B21</f>
        <v>8013561.8272331245</v>
      </c>
      <c r="C22" s="34">
        <f>C14-C21</f>
        <v>9516909.5700000003</v>
      </c>
      <c r="D22" s="34">
        <f>D14-D21</f>
        <v>12132925.7533</v>
      </c>
    </row>
    <row r="23" spans="1:4" ht="24" customHeight="1">
      <c r="A23" s="29" t="s">
        <v>98</v>
      </c>
      <c r="B23" s="33">
        <f>B22/B6</f>
        <v>9296.475437625435</v>
      </c>
      <c r="C23" s="33">
        <f>C22/C6</f>
        <v>8467.0013967971536</v>
      </c>
      <c r="D23" s="33">
        <f>D22/D6</f>
        <v>10614.983161242344</v>
      </c>
    </row>
    <row r="24" spans="1:4" ht="24" customHeight="1">
      <c r="A24" s="27" t="s">
        <v>99</v>
      </c>
      <c r="B24" s="34">
        <f>B23</f>
        <v>9296.475437625435</v>
      </c>
      <c r="C24" s="34">
        <f>C23</f>
        <v>8467.0013967971536</v>
      </c>
      <c r="D24" s="34">
        <f>D23</f>
        <v>10614.983161242344</v>
      </c>
    </row>
    <row r="25" spans="1:4" ht="24" customHeight="1">
      <c r="A25" s="27" t="s">
        <v>167</v>
      </c>
      <c r="B25" s="107">
        <f>(B24+C24+D24)/3</f>
        <v>9459.4866652216442</v>
      </c>
      <c r="C25" s="108"/>
      <c r="D25" s="109"/>
    </row>
    <row r="26" spans="1:4" ht="24" customHeight="1"/>
  </sheetData>
  <mergeCells count="3">
    <mergeCell ref="A2:D2"/>
    <mergeCell ref="A3:B3"/>
    <mergeCell ref="B25:D25"/>
  </mergeCells>
  <phoneticPr fontId="2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1:E12"/>
  <sheetViews>
    <sheetView workbookViewId="0">
      <selection activeCell="B3" sqref="B3"/>
    </sheetView>
  </sheetViews>
  <sheetFormatPr defaultColWidth="9" defaultRowHeight="14.4"/>
  <cols>
    <col min="1" max="1" width="15" customWidth="1"/>
    <col min="2" max="2" width="12" customWidth="1"/>
    <col min="3" max="5" width="17.6640625" customWidth="1"/>
  </cols>
  <sheetData>
    <row r="1" spans="1:5" ht="24">
      <c r="A1" s="127" t="s">
        <v>172</v>
      </c>
      <c r="B1" s="127"/>
      <c r="C1" s="127"/>
      <c r="D1" s="127"/>
      <c r="E1" s="127"/>
    </row>
    <row r="2" spans="1:5" ht="15.6">
      <c r="A2" s="19"/>
      <c r="B2" s="19"/>
      <c r="C2" s="19"/>
      <c r="D2" s="19"/>
      <c r="E2" s="19"/>
    </row>
    <row r="3" spans="1:5" ht="24" customHeight="1">
      <c r="A3" s="16" t="s">
        <v>100</v>
      </c>
      <c r="B3" s="16" t="s">
        <v>101</v>
      </c>
      <c r="C3" s="16" t="s">
        <v>102</v>
      </c>
      <c r="D3" s="16" t="s">
        <v>103</v>
      </c>
      <c r="E3" s="16" t="s">
        <v>104</v>
      </c>
    </row>
    <row r="4" spans="1:5" ht="24" customHeight="1">
      <c r="A4" s="17" t="s">
        <v>106</v>
      </c>
      <c r="B4" s="17"/>
      <c r="C4" s="17"/>
      <c r="D4" s="17"/>
      <c r="E4" s="17"/>
    </row>
    <row r="5" spans="1:5" ht="24" customHeight="1">
      <c r="A5" s="17">
        <v>2019</v>
      </c>
      <c r="B5" s="17">
        <v>36</v>
      </c>
      <c r="C5" s="17">
        <v>724</v>
      </c>
      <c r="D5" s="17">
        <v>1138</v>
      </c>
      <c r="E5" s="17">
        <f>(C5*8+D5*4)/12</f>
        <v>862</v>
      </c>
    </row>
    <row r="6" spans="1:5" ht="24" customHeight="1">
      <c r="A6" s="17">
        <v>2020</v>
      </c>
      <c r="B6" s="17">
        <v>44</v>
      </c>
      <c r="C6" s="17">
        <v>1115</v>
      </c>
      <c r="D6" s="17">
        <v>1142</v>
      </c>
      <c r="E6" s="17">
        <f>(C6*8+D6*4)/12</f>
        <v>1124</v>
      </c>
    </row>
    <row r="7" spans="1:5" ht="24" customHeight="1">
      <c r="A7" s="17">
        <v>2021</v>
      </c>
      <c r="B7" s="17">
        <v>44</v>
      </c>
      <c r="C7" s="17">
        <v>1138</v>
      </c>
      <c r="D7" s="17">
        <v>1152</v>
      </c>
      <c r="E7" s="18">
        <f>(C7*8+D7*4)/12</f>
        <v>1142.6666666666667</v>
      </c>
    </row>
    <row r="8" spans="1:5" ht="24" customHeight="1">
      <c r="A8" s="17"/>
      <c r="B8" s="17"/>
      <c r="C8" s="17"/>
      <c r="D8" s="17"/>
      <c r="E8" s="17"/>
    </row>
    <row r="9" spans="1:5" ht="24" customHeight="1">
      <c r="A9" s="17"/>
      <c r="B9" s="17"/>
      <c r="C9" s="17"/>
      <c r="D9" s="17"/>
      <c r="E9" s="17"/>
    </row>
    <row r="10" spans="1:5" ht="24" customHeight="1">
      <c r="A10" s="17" t="s">
        <v>105</v>
      </c>
      <c r="B10" s="17"/>
      <c r="C10" s="17"/>
      <c r="D10" s="17"/>
      <c r="E10" s="18"/>
    </row>
    <row r="11" spans="1:5" ht="24" customHeight="1">
      <c r="A11" s="19"/>
      <c r="B11" s="19"/>
      <c r="C11" s="19"/>
      <c r="D11" s="19"/>
      <c r="E11" s="19"/>
    </row>
    <row r="12" spans="1:5" ht="24" customHeight="1">
      <c r="A12" s="20" t="s">
        <v>107</v>
      </c>
      <c r="B12" s="17"/>
      <c r="C12" s="18"/>
      <c r="D12" s="18"/>
      <c r="E12" s="18"/>
    </row>
  </sheetData>
  <mergeCells count="1">
    <mergeCell ref="A1:E1"/>
  </mergeCells>
  <phoneticPr fontId="2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G51"/>
  <sheetViews>
    <sheetView workbookViewId="0">
      <selection activeCell="H18" sqref="H18"/>
    </sheetView>
  </sheetViews>
  <sheetFormatPr defaultColWidth="9" defaultRowHeight="14.4"/>
  <cols>
    <col min="1" max="1" width="23.6640625" customWidth="1"/>
    <col min="2" max="2" width="13" customWidth="1"/>
    <col min="3" max="3" width="13.33203125" customWidth="1"/>
    <col min="4" max="6" width="10.33203125" customWidth="1"/>
    <col min="7" max="7" width="8" customWidth="1"/>
  </cols>
  <sheetData>
    <row r="1" spans="1:7" ht="24">
      <c r="A1" s="127" t="s">
        <v>173</v>
      </c>
      <c r="B1" s="127"/>
      <c r="C1" s="127"/>
      <c r="D1" s="127"/>
      <c r="E1" s="127"/>
      <c r="F1" s="127"/>
      <c r="G1" s="127"/>
    </row>
    <row r="2" spans="1:7" ht="31.2">
      <c r="A2" s="16" t="s">
        <v>108</v>
      </c>
      <c r="B2" s="16" t="s">
        <v>109</v>
      </c>
      <c r="C2" s="16" t="s">
        <v>110</v>
      </c>
      <c r="D2" s="16" t="s">
        <v>111</v>
      </c>
      <c r="E2" s="16" t="s">
        <v>112</v>
      </c>
      <c r="F2" s="16" t="s">
        <v>104</v>
      </c>
      <c r="G2" s="16" t="s">
        <v>113</v>
      </c>
    </row>
    <row r="3" spans="1:7" ht="13.5" customHeight="1">
      <c r="A3" s="128" t="s">
        <v>242</v>
      </c>
      <c r="B3" s="129"/>
      <c r="C3" s="129"/>
      <c r="D3" s="129"/>
      <c r="E3" s="130"/>
      <c r="F3" s="131">
        <v>84</v>
      </c>
      <c r="G3" s="129"/>
    </row>
    <row r="4" spans="1:7" ht="13.5" customHeight="1">
      <c r="A4" s="132" t="s">
        <v>114</v>
      </c>
      <c r="B4" s="133">
        <f t="shared" ref="B4:C4" si="0">B7+B10+B11+B12</f>
        <v>119</v>
      </c>
      <c r="C4" s="133">
        <f t="shared" si="0"/>
        <v>125</v>
      </c>
      <c r="D4" s="133">
        <f>D7+D10+D11+D12</f>
        <v>121.00000000000001</v>
      </c>
      <c r="E4" s="134">
        <f>E7/0.85</f>
        <v>99.607843137254903</v>
      </c>
      <c r="F4" s="134">
        <v>84</v>
      </c>
      <c r="G4" s="135"/>
    </row>
    <row r="5" spans="1:7" ht="13.5" customHeight="1">
      <c r="A5" s="136" t="s">
        <v>243</v>
      </c>
      <c r="B5" s="137"/>
      <c r="C5" s="137"/>
      <c r="D5" s="133"/>
      <c r="E5" s="133"/>
      <c r="F5" s="134"/>
      <c r="G5" s="135"/>
    </row>
    <row r="6" spans="1:7" ht="13.5" customHeight="1">
      <c r="A6" s="138" t="s">
        <v>244</v>
      </c>
      <c r="B6" s="137"/>
      <c r="C6" s="137"/>
      <c r="D6" s="133"/>
      <c r="E6" s="133"/>
      <c r="F6" s="135"/>
      <c r="G6" s="135"/>
    </row>
    <row r="7" spans="1:7" ht="13.5" customHeight="1">
      <c r="A7" s="138" t="s">
        <v>245</v>
      </c>
      <c r="B7" s="137">
        <v>71</v>
      </c>
      <c r="C7" s="137">
        <v>73</v>
      </c>
      <c r="D7" s="133">
        <f>(B7*8+C7*4)/12</f>
        <v>71.666666666666671</v>
      </c>
      <c r="E7" s="133">
        <f>1143/13.5</f>
        <v>84.666666666666671</v>
      </c>
      <c r="F7" s="135">
        <v>72</v>
      </c>
      <c r="G7" s="135"/>
    </row>
    <row r="8" spans="1:7" ht="13.5" customHeight="1">
      <c r="A8" s="138" t="s">
        <v>246</v>
      </c>
      <c r="B8" s="137"/>
      <c r="C8" s="137"/>
      <c r="D8" s="133"/>
      <c r="E8" s="133"/>
      <c r="F8" s="135"/>
      <c r="G8" s="135"/>
    </row>
    <row r="9" spans="1:7" ht="13.5" customHeight="1">
      <c r="A9" s="139" t="s">
        <v>32</v>
      </c>
      <c r="B9" s="137"/>
      <c r="C9" s="137"/>
      <c r="D9" s="133"/>
      <c r="E9" s="133"/>
      <c r="F9" s="135"/>
      <c r="G9" s="140"/>
    </row>
    <row r="10" spans="1:7" ht="13.5" customHeight="1">
      <c r="A10" s="136" t="s">
        <v>247</v>
      </c>
      <c r="B10" s="137">
        <v>10</v>
      </c>
      <c r="C10" s="137">
        <v>10</v>
      </c>
      <c r="D10" s="133">
        <f>(B10*8+C10*4)/12</f>
        <v>10</v>
      </c>
      <c r="E10" s="141">
        <v>15</v>
      </c>
      <c r="F10" s="142">
        <v>12</v>
      </c>
      <c r="G10" s="142"/>
    </row>
    <row r="11" spans="1:7" ht="13.5" customHeight="1">
      <c r="A11" s="136" t="s">
        <v>248</v>
      </c>
      <c r="B11" s="137">
        <v>10</v>
      </c>
      <c r="C11" s="137">
        <v>12</v>
      </c>
      <c r="D11" s="133">
        <f>(B11*8+C11*4)/12</f>
        <v>10.666666666666666</v>
      </c>
      <c r="E11" s="143"/>
      <c r="F11" s="144"/>
      <c r="G11" s="144"/>
    </row>
    <row r="12" spans="1:7" ht="13.5" customHeight="1">
      <c r="A12" s="136" t="s">
        <v>249</v>
      </c>
      <c r="B12" s="137">
        <v>28</v>
      </c>
      <c r="C12" s="137">
        <v>30</v>
      </c>
      <c r="D12" s="133">
        <f>(B12*8+C12*4)/12</f>
        <v>28.666666666666668</v>
      </c>
      <c r="E12" s="145"/>
      <c r="F12" s="146"/>
      <c r="G12" s="146"/>
    </row>
    <row r="13" spans="1:7" ht="13.5" customHeight="1">
      <c r="A13" s="118" t="s">
        <v>250</v>
      </c>
      <c r="B13" s="137"/>
      <c r="C13" s="137"/>
      <c r="D13" s="137"/>
      <c r="E13" s="147"/>
      <c r="F13" s="147"/>
      <c r="G13" s="147"/>
    </row>
    <row r="14" spans="1:7" ht="13.5" customHeight="1">
      <c r="A14" s="118" t="s">
        <v>251</v>
      </c>
      <c r="B14" s="137"/>
      <c r="C14" s="137"/>
      <c r="D14" s="137"/>
      <c r="E14" s="147"/>
      <c r="F14" s="147"/>
      <c r="G14" s="147"/>
    </row>
    <row r="15" spans="1:7" ht="13.5" customHeight="1">
      <c r="A15" s="118" t="s">
        <v>252</v>
      </c>
      <c r="B15" s="137"/>
      <c r="C15" s="137"/>
      <c r="D15" s="137"/>
      <c r="E15" s="147"/>
      <c r="F15" s="147"/>
      <c r="G15" s="147"/>
    </row>
    <row r="16" spans="1:7" ht="13.5" customHeight="1">
      <c r="A16" s="118" t="s">
        <v>253</v>
      </c>
      <c r="B16" s="137"/>
      <c r="C16" s="137"/>
      <c r="D16" s="137"/>
      <c r="E16" s="147"/>
      <c r="F16" s="147"/>
      <c r="G16" s="147"/>
    </row>
    <row r="17" spans="1:7" ht="13.5" customHeight="1">
      <c r="A17" s="118" t="s">
        <v>254</v>
      </c>
      <c r="B17" s="137"/>
      <c r="C17" s="137"/>
      <c r="D17" s="137"/>
      <c r="E17" s="147"/>
      <c r="F17" s="147"/>
      <c r="G17" s="147"/>
    </row>
    <row r="18" spans="1:7" ht="24">
      <c r="A18" s="127" t="s">
        <v>174</v>
      </c>
      <c r="B18" s="127"/>
      <c r="C18" s="127"/>
      <c r="D18" s="127"/>
      <c r="E18" s="127"/>
      <c r="F18" s="127"/>
      <c r="G18" s="127"/>
    </row>
    <row r="19" spans="1:7" ht="31.2">
      <c r="A19" s="16" t="s">
        <v>108</v>
      </c>
      <c r="B19" s="16" t="s">
        <v>109</v>
      </c>
      <c r="C19" s="16" t="s">
        <v>110</v>
      </c>
      <c r="D19" s="16" t="s">
        <v>111</v>
      </c>
      <c r="E19" s="16" t="s">
        <v>112</v>
      </c>
      <c r="F19" s="16" t="s">
        <v>104</v>
      </c>
      <c r="G19" s="16" t="s">
        <v>113</v>
      </c>
    </row>
    <row r="20" spans="1:7" ht="13.5" customHeight="1">
      <c r="A20" s="128" t="s">
        <v>242</v>
      </c>
      <c r="B20" s="129"/>
      <c r="C20" s="129"/>
      <c r="D20" s="129"/>
      <c r="E20" s="130"/>
      <c r="F20" s="131">
        <v>83</v>
      </c>
      <c r="G20" s="129"/>
    </row>
    <row r="21" spans="1:7" ht="13.5" customHeight="1">
      <c r="A21" s="132" t="s">
        <v>114</v>
      </c>
      <c r="B21" s="133">
        <f t="shared" ref="B21:C21" si="1">B24+B27+B28+B29</f>
        <v>114</v>
      </c>
      <c r="C21" s="133">
        <f t="shared" si="1"/>
        <v>118</v>
      </c>
      <c r="D21" s="133">
        <f>D24+D27+D28+D29</f>
        <v>115.33333333333334</v>
      </c>
      <c r="E21" s="134">
        <f>E24/0.85</f>
        <v>101.8716577540107</v>
      </c>
      <c r="F21" s="134">
        <v>83</v>
      </c>
      <c r="G21" s="135"/>
    </row>
    <row r="22" spans="1:7" ht="13.5" customHeight="1">
      <c r="A22" s="136" t="s">
        <v>243</v>
      </c>
      <c r="B22" s="137"/>
      <c r="C22" s="137"/>
      <c r="D22" s="133"/>
      <c r="E22" s="133"/>
      <c r="F22" s="134"/>
      <c r="G22" s="135"/>
    </row>
    <row r="23" spans="1:7" ht="13.5" customHeight="1">
      <c r="A23" s="138" t="s">
        <v>244</v>
      </c>
      <c r="B23" s="137"/>
      <c r="C23" s="137"/>
      <c r="D23" s="133"/>
      <c r="E23" s="133"/>
      <c r="F23" s="135"/>
      <c r="G23" s="135"/>
    </row>
    <row r="24" spans="1:7" ht="13.5" customHeight="1">
      <c r="A24" s="138" t="s">
        <v>245</v>
      </c>
      <c r="B24" s="137">
        <v>71</v>
      </c>
      <c r="C24" s="137">
        <v>71</v>
      </c>
      <c r="D24" s="133">
        <f>(B24*8+C24*4)/12</f>
        <v>71</v>
      </c>
      <c r="E24" s="133">
        <f>1143/13.2</f>
        <v>86.590909090909093</v>
      </c>
      <c r="F24" s="135">
        <v>71</v>
      </c>
      <c r="G24" s="135"/>
    </row>
    <row r="25" spans="1:7" ht="13.5" customHeight="1">
      <c r="A25" s="138" t="s">
        <v>246</v>
      </c>
      <c r="B25" s="137"/>
      <c r="C25" s="137"/>
      <c r="D25" s="133"/>
      <c r="E25" s="133"/>
      <c r="F25" s="135"/>
      <c r="G25" s="135"/>
    </row>
    <row r="26" spans="1:7" ht="13.5" customHeight="1">
      <c r="A26" s="139" t="s">
        <v>32</v>
      </c>
      <c r="B26" s="137"/>
      <c r="C26" s="137"/>
      <c r="D26" s="133"/>
      <c r="E26" s="133"/>
      <c r="F26" s="135"/>
      <c r="G26" s="140"/>
    </row>
    <row r="27" spans="1:7" ht="13.5" customHeight="1">
      <c r="A27" s="136" t="s">
        <v>247</v>
      </c>
      <c r="B27" s="137">
        <v>10</v>
      </c>
      <c r="C27" s="137">
        <v>10</v>
      </c>
      <c r="D27" s="133">
        <f>(B27*8+C27*4)/12</f>
        <v>10</v>
      </c>
      <c r="E27" s="141">
        <v>15</v>
      </c>
      <c r="F27" s="142">
        <v>12</v>
      </c>
      <c r="G27" s="142"/>
    </row>
    <row r="28" spans="1:7" ht="13.5" customHeight="1">
      <c r="A28" s="136" t="s">
        <v>248</v>
      </c>
      <c r="B28" s="137">
        <v>8</v>
      </c>
      <c r="C28" s="137">
        <v>10</v>
      </c>
      <c r="D28" s="133">
        <f>(B28*8+C28*4)/12</f>
        <v>8.6666666666666661</v>
      </c>
      <c r="E28" s="143"/>
      <c r="F28" s="144"/>
      <c r="G28" s="144"/>
    </row>
    <row r="29" spans="1:7" ht="13.5" customHeight="1">
      <c r="A29" s="136" t="s">
        <v>249</v>
      </c>
      <c r="B29" s="137">
        <v>25</v>
      </c>
      <c r="C29" s="137">
        <v>27</v>
      </c>
      <c r="D29" s="133">
        <f>(B29*8+C29*4)/12</f>
        <v>25.666666666666668</v>
      </c>
      <c r="E29" s="145"/>
      <c r="F29" s="146"/>
      <c r="G29" s="146"/>
    </row>
    <row r="30" spans="1:7" ht="13.5" customHeight="1">
      <c r="A30" s="118" t="s">
        <v>250</v>
      </c>
      <c r="B30" s="137"/>
      <c r="C30" s="137"/>
      <c r="D30" s="137"/>
      <c r="E30" s="147"/>
      <c r="F30" s="147"/>
      <c r="G30" s="147"/>
    </row>
    <row r="31" spans="1:7" ht="13.5" customHeight="1">
      <c r="A31" s="118" t="s">
        <v>251</v>
      </c>
      <c r="B31" s="137"/>
      <c r="C31" s="137"/>
      <c r="D31" s="137"/>
      <c r="E31" s="147"/>
      <c r="F31" s="147"/>
      <c r="G31" s="147"/>
    </row>
    <row r="32" spans="1:7" ht="13.5" customHeight="1">
      <c r="A32" s="118" t="s">
        <v>252</v>
      </c>
      <c r="B32" s="137"/>
      <c r="C32" s="137"/>
      <c r="D32" s="137"/>
      <c r="E32" s="147"/>
      <c r="F32" s="147"/>
      <c r="G32" s="147"/>
    </row>
    <row r="33" spans="1:7" ht="13.5" customHeight="1">
      <c r="A33" s="118" t="s">
        <v>253</v>
      </c>
      <c r="B33" s="137"/>
      <c r="C33" s="137"/>
      <c r="D33" s="137"/>
      <c r="E33" s="147"/>
      <c r="F33" s="147"/>
      <c r="G33" s="147"/>
    </row>
    <row r="34" spans="1:7" ht="13.5" customHeight="1">
      <c r="A34" s="118" t="s">
        <v>254</v>
      </c>
      <c r="B34" s="137"/>
      <c r="C34" s="137"/>
      <c r="D34" s="137"/>
      <c r="E34" s="147"/>
      <c r="F34" s="147"/>
      <c r="G34" s="147"/>
    </row>
    <row r="35" spans="1:7" ht="24">
      <c r="A35" s="127" t="s">
        <v>241</v>
      </c>
      <c r="B35" s="127"/>
      <c r="C35" s="127"/>
      <c r="D35" s="127"/>
      <c r="E35" s="127"/>
      <c r="F35" s="127"/>
      <c r="G35" s="127"/>
    </row>
    <row r="36" spans="1:7" ht="31.2">
      <c r="A36" s="16" t="s">
        <v>108</v>
      </c>
      <c r="B36" s="16" t="s">
        <v>109</v>
      </c>
      <c r="C36" s="16" t="s">
        <v>110</v>
      </c>
      <c r="D36" s="16" t="s">
        <v>111</v>
      </c>
      <c r="E36" s="16" t="s">
        <v>112</v>
      </c>
      <c r="F36" s="16" t="s">
        <v>104</v>
      </c>
      <c r="G36" s="16" t="s">
        <v>113</v>
      </c>
    </row>
    <row r="37" spans="1:7" ht="13.5" customHeight="1">
      <c r="A37" s="128" t="s">
        <v>242</v>
      </c>
      <c r="B37" s="129"/>
      <c r="C37" s="129"/>
      <c r="D37" s="129"/>
      <c r="E37" s="130"/>
      <c r="F37" s="131">
        <v>68</v>
      </c>
      <c r="G37" s="129"/>
    </row>
    <row r="38" spans="1:7" ht="13.5" customHeight="1">
      <c r="A38" s="132" t="s">
        <v>114</v>
      </c>
      <c r="B38" s="137">
        <v>98</v>
      </c>
      <c r="C38" s="137">
        <v>99</v>
      </c>
      <c r="D38" s="133">
        <f>D41+D44+D45+D46</f>
        <v>98.333333333333343</v>
      </c>
      <c r="E38" s="134">
        <f>E41/0.85</f>
        <v>75.119825708061001</v>
      </c>
      <c r="F38" s="134">
        <f>F41/0.85</f>
        <v>68.235294117647058</v>
      </c>
      <c r="G38" s="135"/>
    </row>
    <row r="39" spans="1:7" ht="13.5" customHeight="1">
      <c r="A39" s="136" t="s">
        <v>243</v>
      </c>
      <c r="B39" s="137"/>
      <c r="C39" s="137"/>
      <c r="D39" s="133"/>
      <c r="E39" s="133"/>
      <c r="F39" s="134"/>
      <c r="G39" s="135"/>
    </row>
    <row r="40" spans="1:7" ht="13.5" customHeight="1">
      <c r="A40" s="138" t="s">
        <v>244</v>
      </c>
      <c r="B40" s="137"/>
      <c r="C40" s="137"/>
      <c r="D40" s="133"/>
      <c r="E40" s="133"/>
      <c r="F40" s="135"/>
      <c r="G40" s="135"/>
    </row>
    <row r="41" spans="1:7" ht="13.5" customHeight="1">
      <c r="A41" s="138" t="s">
        <v>245</v>
      </c>
      <c r="B41" s="137">
        <v>58</v>
      </c>
      <c r="C41" s="137">
        <v>59</v>
      </c>
      <c r="D41" s="133">
        <f>(B41*8+C41*4)/12</f>
        <v>58.333333333333336</v>
      </c>
      <c r="E41" s="133">
        <f>862/13.5</f>
        <v>63.851851851851855</v>
      </c>
      <c r="F41" s="135">
        <v>58</v>
      </c>
      <c r="G41" s="135"/>
    </row>
    <row r="42" spans="1:7" ht="13.5" customHeight="1">
      <c r="A42" s="138" t="s">
        <v>246</v>
      </c>
      <c r="B42" s="137"/>
      <c r="C42" s="137"/>
      <c r="D42" s="133"/>
      <c r="E42" s="133"/>
      <c r="F42" s="135"/>
      <c r="G42" s="135"/>
    </row>
    <row r="43" spans="1:7" ht="13.5" customHeight="1">
      <c r="A43" s="139" t="s">
        <v>32</v>
      </c>
      <c r="B43" s="137"/>
      <c r="C43" s="137"/>
      <c r="D43" s="133"/>
      <c r="E43" s="133"/>
      <c r="F43" s="135"/>
      <c r="G43" s="140"/>
    </row>
    <row r="44" spans="1:7" ht="13.5" customHeight="1">
      <c r="A44" s="136" t="s">
        <v>247</v>
      </c>
      <c r="B44" s="137">
        <v>8</v>
      </c>
      <c r="C44" s="137">
        <v>8</v>
      </c>
      <c r="D44" s="133">
        <f>(B44*8+C44*4)/12</f>
        <v>8</v>
      </c>
      <c r="E44" s="141">
        <v>11</v>
      </c>
      <c r="F44" s="142">
        <v>10</v>
      </c>
      <c r="G44" s="142"/>
    </row>
    <row r="45" spans="1:7" ht="13.5" customHeight="1">
      <c r="A45" s="136" t="s">
        <v>248</v>
      </c>
      <c r="B45" s="137">
        <v>8</v>
      </c>
      <c r="C45" s="137">
        <v>8</v>
      </c>
      <c r="D45" s="133">
        <f>(B45*8+C45*4)/12</f>
        <v>8</v>
      </c>
      <c r="E45" s="143"/>
      <c r="F45" s="144"/>
      <c r="G45" s="144"/>
    </row>
    <row r="46" spans="1:7" ht="13.5" customHeight="1">
      <c r="A46" s="136" t="s">
        <v>249</v>
      </c>
      <c r="B46" s="137">
        <v>24</v>
      </c>
      <c r="C46" s="137">
        <v>24</v>
      </c>
      <c r="D46" s="133">
        <f>(B46*8+C46*4)/12</f>
        <v>24</v>
      </c>
      <c r="E46" s="145"/>
      <c r="F46" s="146"/>
      <c r="G46" s="146"/>
    </row>
    <row r="47" spans="1:7" ht="13.5" customHeight="1">
      <c r="A47" s="118" t="s">
        <v>250</v>
      </c>
      <c r="B47" s="137"/>
      <c r="C47" s="137"/>
      <c r="D47" s="137"/>
      <c r="E47" s="147"/>
      <c r="F47" s="147"/>
      <c r="G47" s="147"/>
    </row>
    <row r="48" spans="1:7" ht="13.5" customHeight="1">
      <c r="A48" s="118" t="s">
        <v>251</v>
      </c>
      <c r="B48" s="137"/>
      <c r="C48" s="137"/>
      <c r="D48" s="137"/>
      <c r="E48" s="147"/>
      <c r="F48" s="147"/>
      <c r="G48" s="147"/>
    </row>
    <row r="49" spans="1:7" ht="13.5" customHeight="1">
      <c r="A49" s="118" t="s">
        <v>252</v>
      </c>
      <c r="B49" s="137"/>
      <c r="C49" s="137"/>
      <c r="D49" s="137"/>
      <c r="E49" s="147"/>
      <c r="F49" s="147"/>
      <c r="G49" s="147"/>
    </row>
    <row r="50" spans="1:7" ht="13.5" customHeight="1">
      <c r="A50" s="118" t="s">
        <v>253</v>
      </c>
      <c r="B50" s="137"/>
      <c r="C50" s="137"/>
      <c r="D50" s="137"/>
      <c r="E50" s="147"/>
      <c r="F50" s="147"/>
      <c r="G50" s="147"/>
    </row>
    <row r="51" spans="1:7">
      <c r="A51" s="118" t="s">
        <v>254</v>
      </c>
      <c r="B51" s="137"/>
      <c r="C51" s="137"/>
      <c r="D51" s="137"/>
      <c r="E51" s="147"/>
      <c r="F51" s="147"/>
      <c r="G51" s="147"/>
    </row>
  </sheetData>
  <mergeCells count="12">
    <mergeCell ref="A1:G1"/>
    <mergeCell ref="E10:E12"/>
    <mergeCell ref="F10:F12"/>
    <mergeCell ref="G10:G12"/>
    <mergeCell ref="A35:G35"/>
    <mergeCell ref="E44:E46"/>
    <mergeCell ref="F44:F46"/>
    <mergeCell ref="G44:G46"/>
    <mergeCell ref="A18:G18"/>
    <mergeCell ref="E27:E29"/>
    <mergeCell ref="F27:F29"/>
    <mergeCell ref="G27:G29"/>
  </mergeCells>
  <phoneticPr fontId="2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dimension ref="A1:H35"/>
  <sheetViews>
    <sheetView topLeftCell="A10" workbookViewId="0">
      <selection activeCell="D4" sqref="D4:D34"/>
    </sheetView>
  </sheetViews>
  <sheetFormatPr defaultColWidth="9" defaultRowHeight="14.4"/>
  <cols>
    <col min="1" max="1" width="19.33203125" customWidth="1"/>
    <col min="2" max="2" width="17.33203125" customWidth="1"/>
    <col min="3" max="3" width="13.6640625" customWidth="1"/>
    <col min="4" max="4" width="16.88671875" customWidth="1"/>
    <col min="5" max="5" width="15.33203125" customWidth="1"/>
    <col min="6" max="6" width="13.109375" customWidth="1"/>
    <col min="7" max="7" width="14.5546875" customWidth="1"/>
    <col min="8" max="8" width="11.77734375" customWidth="1"/>
  </cols>
  <sheetData>
    <row r="1" spans="1:8" ht="24">
      <c r="A1" s="163" t="s">
        <v>270</v>
      </c>
      <c r="B1" s="163"/>
      <c r="C1" s="163"/>
      <c r="D1" s="163"/>
      <c r="E1" s="163"/>
      <c r="F1" s="163"/>
      <c r="G1" s="163"/>
      <c r="H1" s="13"/>
    </row>
    <row r="2" spans="1:8">
      <c r="G2" t="s">
        <v>76</v>
      </c>
    </row>
    <row r="3" spans="1:8" ht="19.8" customHeight="1">
      <c r="A3" s="148" t="s">
        <v>255</v>
      </c>
      <c r="B3" s="149" t="s">
        <v>256</v>
      </c>
      <c r="C3" s="149" t="s">
        <v>257</v>
      </c>
      <c r="D3" s="149" t="s">
        <v>258</v>
      </c>
      <c r="E3" s="150" t="s">
        <v>186</v>
      </c>
      <c r="F3" s="149" t="s">
        <v>259</v>
      </c>
      <c r="G3" s="151" t="s">
        <v>115</v>
      </c>
      <c r="H3" s="152" t="s">
        <v>116</v>
      </c>
    </row>
    <row r="4" spans="1:8" ht="16.95" customHeight="1">
      <c r="A4" s="153" t="s">
        <v>260</v>
      </c>
      <c r="B4" s="154">
        <v>4139026</v>
      </c>
      <c r="C4" s="154">
        <f>1.2*8.17*10000*68</f>
        <v>6666720</v>
      </c>
      <c r="D4" s="154">
        <f>E4-B4</f>
        <v>0</v>
      </c>
      <c r="E4" s="154">
        <v>4139026</v>
      </c>
      <c r="F4" s="155"/>
      <c r="G4" s="156"/>
      <c r="H4" s="157"/>
    </row>
    <row r="5" spans="1:8" ht="16.95" customHeight="1">
      <c r="A5" s="158" t="s">
        <v>176</v>
      </c>
      <c r="B5" s="154">
        <f>164412+458287+25657</f>
        <v>648356</v>
      </c>
      <c r="C5" s="154"/>
      <c r="D5" s="154">
        <f t="shared" ref="D5:D12" si="0">E5-B5</f>
        <v>0</v>
      </c>
      <c r="E5" s="154">
        <f>B5</f>
        <v>648356</v>
      </c>
      <c r="F5" s="155"/>
      <c r="G5" s="159"/>
      <c r="H5" s="157"/>
    </row>
    <row r="6" spans="1:8" ht="16.95" customHeight="1">
      <c r="A6" s="158" t="s">
        <v>261</v>
      </c>
      <c r="B6" s="154">
        <v>170279.06</v>
      </c>
      <c r="C6" s="154"/>
      <c r="D6" s="154">
        <f t="shared" si="0"/>
        <v>0</v>
      </c>
      <c r="E6" s="154">
        <v>170279.06</v>
      </c>
      <c r="F6" s="155"/>
      <c r="G6" s="160"/>
      <c r="H6" s="157"/>
    </row>
    <row r="7" spans="1:8" ht="16.95" customHeight="1">
      <c r="A7" s="153" t="s">
        <v>262</v>
      </c>
      <c r="B7" s="154">
        <v>0</v>
      </c>
      <c r="C7" s="154"/>
      <c r="D7" s="154">
        <f t="shared" si="0"/>
        <v>0</v>
      </c>
      <c r="E7" s="154">
        <v>0</v>
      </c>
      <c r="F7" s="155"/>
      <c r="G7" s="159"/>
      <c r="H7" s="157"/>
    </row>
    <row r="8" spans="1:8" ht="16.95" customHeight="1">
      <c r="A8" s="158" t="s">
        <v>117</v>
      </c>
      <c r="B8" s="154">
        <v>0</v>
      </c>
      <c r="C8" s="154"/>
      <c r="D8" s="154">
        <f t="shared" si="0"/>
        <v>0</v>
      </c>
      <c r="E8" s="154">
        <v>0</v>
      </c>
      <c r="F8" s="155"/>
      <c r="G8" s="159"/>
      <c r="H8" s="157"/>
    </row>
    <row r="9" spans="1:8" ht="16.95" customHeight="1">
      <c r="A9" s="153" t="s">
        <v>263</v>
      </c>
      <c r="B9" s="154">
        <v>143952</v>
      </c>
      <c r="C9" s="154">
        <f>B4*0.12</f>
        <v>496683.12</v>
      </c>
      <c r="D9" s="154">
        <f t="shared" si="0"/>
        <v>62999.299999999988</v>
      </c>
      <c r="E9" s="154">
        <v>206951.3</v>
      </c>
      <c r="F9" s="154">
        <f>B4*0.05</f>
        <v>206951.30000000002</v>
      </c>
      <c r="G9" s="159"/>
      <c r="H9" s="157"/>
    </row>
    <row r="10" spans="1:8" ht="16.95" customHeight="1">
      <c r="A10" s="153" t="s">
        <v>264</v>
      </c>
      <c r="B10" s="161">
        <v>0</v>
      </c>
      <c r="C10" s="154">
        <f>F9206</f>
        <v>0</v>
      </c>
      <c r="D10" s="154">
        <f t="shared" si="0"/>
        <v>82780.52</v>
      </c>
      <c r="E10" s="154">
        <f>E4*0.02</f>
        <v>82780.52</v>
      </c>
      <c r="F10" s="155">
        <f>E4*0.02</f>
        <v>82780.52</v>
      </c>
      <c r="G10" s="159"/>
      <c r="H10" s="157"/>
    </row>
    <row r="11" spans="1:8" ht="16.95" customHeight="1">
      <c r="A11" s="153" t="s">
        <v>265</v>
      </c>
      <c r="B11" s="161">
        <v>0</v>
      </c>
      <c r="C11" s="154"/>
      <c r="D11" s="154">
        <f t="shared" si="0"/>
        <v>103475.65000000001</v>
      </c>
      <c r="E11" s="154">
        <f>E4*0.025</f>
        <v>103475.65000000001</v>
      </c>
      <c r="F11" s="155">
        <f>E4*0.025</f>
        <v>103475.65000000001</v>
      </c>
      <c r="G11" s="159"/>
      <c r="H11" s="157"/>
    </row>
    <row r="12" spans="1:8" ht="16.95" customHeight="1">
      <c r="A12" s="157" t="s">
        <v>118</v>
      </c>
      <c r="B12" s="154">
        <v>1128851.1000000001</v>
      </c>
      <c r="C12" s="157"/>
      <c r="D12" s="154">
        <f t="shared" si="0"/>
        <v>-1128851.1000000001</v>
      </c>
      <c r="E12" s="157">
        <v>0</v>
      </c>
      <c r="F12" s="157"/>
      <c r="G12" s="157"/>
      <c r="H12" s="157"/>
    </row>
    <row r="13" spans="1:8" ht="16.95" customHeight="1">
      <c r="A13" s="120"/>
      <c r="B13" s="120"/>
      <c r="C13" s="120"/>
      <c r="D13" s="120"/>
      <c r="E13" s="162">
        <f>SUM(E4:E12)</f>
        <v>5350868.5299999993</v>
      </c>
      <c r="F13" s="120"/>
      <c r="G13" s="120"/>
      <c r="H13" s="120"/>
    </row>
    <row r="14" spans="1:8" ht="16.95" customHeight="1">
      <c r="A14" s="148" t="s">
        <v>255</v>
      </c>
      <c r="B14" s="149" t="s">
        <v>266</v>
      </c>
      <c r="C14" s="149" t="s">
        <v>257</v>
      </c>
      <c r="D14" s="149" t="s">
        <v>267</v>
      </c>
      <c r="E14" s="150" t="s">
        <v>188</v>
      </c>
      <c r="F14" s="149" t="s">
        <v>259</v>
      </c>
      <c r="G14" s="151" t="s">
        <v>119</v>
      </c>
      <c r="H14" s="152" t="s">
        <v>116</v>
      </c>
    </row>
    <row r="15" spans="1:8" ht="16.95" customHeight="1">
      <c r="A15" s="153" t="s">
        <v>260</v>
      </c>
      <c r="B15" s="154">
        <v>5097260</v>
      </c>
      <c r="C15" s="154">
        <f>1.2*8.4*10000*83</f>
        <v>8366400</v>
      </c>
      <c r="D15" s="154">
        <f t="shared" ref="D15:D22" si="1">E15-B15</f>
        <v>0</v>
      </c>
      <c r="E15" s="154">
        <v>5097260</v>
      </c>
      <c r="F15" s="155"/>
      <c r="G15" s="156"/>
      <c r="H15" s="157"/>
    </row>
    <row r="16" spans="1:8" ht="16.95" customHeight="1">
      <c r="A16" s="158" t="s">
        <v>176</v>
      </c>
      <c r="B16" s="154">
        <f>465508+950823+76686</f>
        <v>1493017</v>
      </c>
      <c r="C16" s="154"/>
      <c r="D16" s="154">
        <f t="shared" si="1"/>
        <v>0</v>
      </c>
      <c r="E16" s="154">
        <f>B16</f>
        <v>1493017</v>
      </c>
      <c r="F16" s="155"/>
      <c r="G16" s="159"/>
      <c r="H16" s="157"/>
    </row>
    <row r="17" spans="1:8" ht="16.95" customHeight="1">
      <c r="A17" s="158" t="s">
        <v>261</v>
      </c>
      <c r="B17" s="154">
        <v>268614.90000000002</v>
      </c>
      <c r="C17" s="154"/>
      <c r="D17" s="154">
        <f t="shared" si="1"/>
        <v>0</v>
      </c>
      <c r="E17" s="154">
        <v>268614.90000000002</v>
      </c>
      <c r="F17" s="155"/>
      <c r="G17" s="160"/>
      <c r="H17" s="157"/>
    </row>
    <row r="18" spans="1:8" ht="16.95" customHeight="1">
      <c r="A18" s="153" t="s">
        <v>262</v>
      </c>
      <c r="B18" s="154">
        <v>0</v>
      </c>
      <c r="C18" s="154"/>
      <c r="D18" s="154">
        <f t="shared" si="1"/>
        <v>0</v>
      </c>
      <c r="E18" s="154">
        <v>0</v>
      </c>
      <c r="F18" s="155"/>
      <c r="G18" s="159"/>
      <c r="H18" s="157"/>
    </row>
    <row r="19" spans="1:8" ht="16.95" customHeight="1">
      <c r="A19" s="158" t="s">
        <v>117</v>
      </c>
      <c r="B19" s="154">
        <v>0</v>
      </c>
      <c r="C19" s="154"/>
      <c r="D19" s="154">
        <f t="shared" si="1"/>
        <v>0</v>
      </c>
      <c r="E19" s="154">
        <v>0</v>
      </c>
      <c r="F19" s="155"/>
      <c r="G19" s="159"/>
      <c r="H19" s="157"/>
    </row>
    <row r="20" spans="1:8" ht="16.95" customHeight="1">
      <c r="A20" s="153" t="s">
        <v>263</v>
      </c>
      <c r="B20" s="154">
        <v>118700</v>
      </c>
      <c r="C20" s="154">
        <f>B15*0.12</f>
        <v>611671.19999999995</v>
      </c>
      <c r="D20" s="154">
        <f t="shared" si="1"/>
        <v>136163</v>
      </c>
      <c r="E20" s="154">
        <v>254863</v>
      </c>
      <c r="F20" s="154">
        <f>B15*0.05</f>
        <v>254863</v>
      </c>
      <c r="G20" s="159"/>
      <c r="H20" s="157"/>
    </row>
    <row r="21" spans="1:8" ht="16.95" customHeight="1">
      <c r="A21" s="153" t="s">
        <v>264</v>
      </c>
      <c r="B21" s="161">
        <v>0</v>
      </c>
      <c r="C21" s="154"/>
      <c r="D21" s="154">
        <f t="shared" si="1"/>
        <v>101945.2</v>
      </c>
      <c r="E21" s="154">
        <f>E15*0.02</f>
        <v>101945.2</v>
      </c>
      <c r="F21" s="155">
        <f>E15*0.02</f>
        <v>101945.2</v>
      </c>
      <c r="G21" s="159"/>
      <c r="H21" s="157"/>
    </row>
    <row r="22" spans="1:8" ht="16.95" customHeight="1">
      <c r="A22" s="153" t="s">
        <v>265</v>
      </c>
      <c r="B22" s="161">
        <v>0</v>
      </c>
      <c r="C22" s="154"/>
      <c r="D22" s="154">
        <f t="shared" si="1"/>
        <v>127431.5</v>
      </c>
      <c r="E22" s="154">
        <f>E15*0.025</f>
        <v>127431.5</v>
      </c>
      <c r="F22" s="155">
        <f>E15*0.025</f>
        <v>127431.5</v>
      </c>
      <c r="G22" s="159"/>
      <c r="H22" s="157"/>
    </row>
    <row r="23" spans="1:8" ht="16.95" customHeight="1">
      <c r="A23" s="157" t="s">
        <v>118</v>
      </c>
      <c r="B23" s="154">
        <v>1424634.25</v>
      </c>
      <c r="C23" s="157"/>
      <c r="D23" s="154">
        <f>E23-B23</f>
        <v>-1424634.25</v>
      </c>
      <c r="E23" s="157">
        <v>0</v>
      </c>
      <c r="F23" s="157"/>
      <c r="G23" s="157"/>
      <c r="H23" s="157"/>
    </row>
    <row r="24" spans="1:8" ht="16.95" customHeight="1">
      <c r="A24" s="120"/>
      <c r="B24" s="120"/>
      <c r="C24" s="120"/>
      <c r="D24" s="120"/>
      <c r="E24" s="162">
        <f>SUM(E15:E23)</f>
        <v>7343131.6000000006</v>
      </c>
      <c r="F24" s="120"/>
      <c r="G24" s="120"/>
      <c r="H24" s="120"/>
    </row>
    <row r="25" spans="1:8" ht="16.95" customHeight="1">
      <c r="A25" s="148" t="s">
        <v>255</v>
      </c>
      <c r="B25" s="149" t="s">
        <v>268</v>
      </c>
      <c r="C25" s="149" t="s">
        <v>257</v>
      </c>
      <c r="D25" s="149" t="s">
        <v>269</v>
      </c>
      <c r="E25" s="150" t="s">
        <v>190</v>
      </c>
      <c r="F25" s="149" t="s">
        <v>259</v>
      </c>
      <c r="G25" s="151" t="s">
        <v>120</v>
      </c>
      <c r="H25" s="152" t="s">
        <v>116</v>
      </c>
    </row>
    <row r="26" spans="1:8" ht="16.95" customHeight="1">
      <c r="A26" s="153" t="s">
        <v>260</v>
      </c>
      <c r="B26" s="154">
        <v>5866238.4000000004</v>
      </c>
      <c r="C26" s="154">
        <f>1.2*8.63*10000*84</f>
        <v>8699040</v>
      </c>
      <c r="D26" s="154">
        <f t="shared" ref="D26:D34" si="2">E26-B26</f>
        <v>0</v>
      </c>
      <c r="E26" s="154">
        <v>5866238.4000000004</v>
      </c>
      <c r="F26" s="155"/>
      <c r="G26" s="156"/>
      <c r="H26" s="157"/>
    </row>
    <row r="27" spans="1:8" ht="16.95" customHeight="1">
      <c r="A27" s="158" t="s">
        <v>176</v>
      </c>
      <c r="B27" s="154">
        <f>820216+708479</f>
        <v>1528695</v>
      </c>
      <c r="C27" s="154"/>
      <c r="D27" s="154">
        <f t="shared" si="2"/>
        <v>0</v>
      </c>
      <c r="E27" s="154">
        <f>B27</f>
        <v>1528695</v>
      </c>
      <c r="F27" s="155"/>
      <c r="G27" s="159"/>
      <c r="H27" s="157"/>
    </row>
    <row r="28" spans="1:8" ht="16.95" customHeight="1">
      <c r="A28" s="158" t="s">
        <v>261</v>
      </c>
      <c r="B28" s="154">
        <v>857592.84</v>
      </c>
      <c r="C28" s="154"/>
      <c r="D28" s="154">
        <f t="shared" si="2"/>
        <v>0</v>
      </c>
      <c r="E28" s="154">
        <v>857592.84</v>
      </c>
      <c r="F28" s="155"/>
      <c r="G28" s="160"/>
      <c r="H28" s="157"/>
    </row>
    <row r="29" spans="1:8" ht="16.95" customHeight="1">
      <c r="A29" s="153" t="s">
        <v>262</v>
      </c>
      <c r="B29" s="154">
        <v>0</v>
      </c>
      <c r="C29" s="154"/>
      <c r="D29" s="154">
        <f t="shared" si="2"/>
        <v>0</v>
      </c>
      <c r="E29" s="154">
        <v>0</v>
      </c>
      <c r="F29" s="155"/>
      <c r="G29" s="159"/>
      <c r="H29" s="157"/>
    </row>
    <row r="30" spans="1:8" ht="16.95" customHeight="1">
      <c r="A30" s="158" t="s">
        <v>117</v>
      </c>
      <c r="B30" s="154">
        <v>0</v>
      </c>
      <c r="C30" s="154"/>
      <c r="D30" s="154">
        <f t="shared" si="2"/>
        <v>0</v>
      </c>
      <c r="E30" s="154">
        <v>0</v>
      </c>
      <c r="F30" s="155"/>
      <c r="G30" s="159"/>
      <c r="H30" s="157"/>
    </row>
    <row r="31" spans="1:8" ht="16.95" customHeight="1">
      <c r="A31" s="153" t="s">
        <v>263</v>
      </c>
      <c r="B31" s="154">
        <v>490720</v>
      </c>
      <c r="C31" s="154">
        <f>B26*0.12</f>
        <v>703948.60800000001</v>
      </c>
      <c r="D31" s="154">
        <f t="shared" si="2"/>
        <v>0</v>
      </c>
      <c r="E31" s="154">
        <v>490720</v>
      </c>
      <c r="F31" s="154">
        <f>B26*0.05</f>
        <v>293311.92000000004</v>
      </c>
      <c r="G31" s="159"/>
      <c r="H31" s="157"/>
    </row>
    <row r="32" spans="1:8" ht="16.95" customHeight="1">
      <c r="A32" s="153" t="s">
        <v>264</v>
      </c>
      <c r="B32" s="161">
        <v>0</v>
      </c>
      <c r="C32" s="154"/>
      <c r="D32" s="154">
        <f t="shared" si="2"/>
        <v>117324.76800000001</v>
      </c>
      <c r="E32" s="154">
        <f>E26*0.02</f>
        <v>117324.76800000001</v>
      </c>
      <c r="F32" s="155">
        <f>E26*0.02</f>
        <v>117324.76800000001</v>
      </c>
      <c r="G32" s="159"/>
      <c r="H32" s="157"/>
    </row>
    <row r="33" spans="1:8" ht="16.95" customHeight="1">
      <c r="A33" s="153" t="s">
        <v>265</v>
      </c>
      <c r="B33" s="161">
        <v>0</v>
      </c>
      <c r="C33" s="154"/>
      <c r="D33" s="154">
        <f t="shared" si="2"/>
        <v>146655.96000000002</v>
      </c>
      <c r="E33" s="154">
        <f>E26*0.025</f>
        <v>146655.96000000002</v>
      </c>
      <c r="F33" s="155">
        <f>E26*0.025</f>
        <v>146655.96000000002</v>
      </c>
      <c r="G33" s="159"/>
      <c r="H33" s="157"/>
    </row>
    <row r="34" spans="1:8" ht="16.95" customHeight="1">
      <c r="A34" s="157" t="s">
        <v>118</v>
      </c>
      <c r="B34" s="154">
        <v>2933497.77</v>
      </c>
      <c r="C34" s="157"/>
      <c r="D34" s="154">
        <f t="shared" si="2"/>
        <v>-2933497.77</v>
      </c>
      <c r="E34" s="157">
        <v>0</v>
      </c>
      <c r="F34" s="157"/>
      <c r="G34" s="157"/>
      <c r="H34" s="157"/>
    </row>
    <row r="35" spans="1:8">
      <c r="A35" s="120"/>
      <c r="B35" s="120"/>
      <c r="C35" s="120"/>
      <c r="D35" s="120"/>
      <c r="E35" s="162">
        <f>SUM(E26:E34)</f>
        <v>9007226.9680000003</v>
      </c>
      <c r="F35" s="120"/>
      <c r="G35" s="120"/>
      <c r="H35" s="120"/>
    </row>
  </sheetData>
  <mergeCells count="1">
    <mergeCell ref="A1:G1"/>
  </mergeCells>
  <phoneticPr fontId="27" type="noConversion"/>
  <printOptions horizontalCentered="1"/>
  <pageMargins left="0.70866141732283472" right="0.70866141732283472" top="0.55118110236220474" bottom="0.55118110236220474" header="0.31496062992125984" footer="0.31496062992125984"/>
  <pageSetup paperSize="9" scale="90" orientation="landscape" r:id="rId1"/>
</worksheet>
</file>

<file path=xl/worksheets/sheet9.xml><?xml version="1.0" encoding="utf-8"?>
<worksheet xmlns="http://schemas.openxmlformats.org/spreadsheetml/2006/main" xmlns:r="http://schemas.openxmlformats.org/officeDocument/2006/relationships">
  <dimension ref="A1:E34"/>
  <sheetViews>
    <sheetView tabSelected="1" zoomScaleNormal="70" workbookViewId="0">
      <selection activeCell="K12" sqref="K12"/>
    </sheetView>
  </sheetViews>
  <sheetFormatPr defaultColWidth="9" defaultRowHeight="14.4"/>
  <cols>
    <col min="1" max="1" width="25.88671875" customWidth="1"/>
    <col min="2" max="2" width="15" customWidth="1"/>
    <col min="3" max="3" width="14.33203125" style="55" customWidth="1"/>
    <col min="4" max="4" width="13.33203125" customWidth="1"/>
    <col min="5" max="5" width="15.109375" customWidth="1"/>
  </cols>
  <sheetData>
    <row r="1" spans="1:5" ht="27.6" customHeight="1">
      <c r="A1" s="164" t="s">
        <v>175</v>
      </c>
      <c r="B1" s="164"/>
      <c r="C1" s="164"/>
      <c r="D1" s="164"/>
      <c r="E1" s="164"/>
    </row>
    <row r="2" spans="1:5" ht="21.6" customHeight="1">
      <c r="A2" s="6" t="s">
        <v>121</v>
      </c>
      <c r="B2" s="7" t="s">
        <v>122</v>
      </c>
      <c r="C2" s="7" t="s">
        <v>123</v>
      </c>
      <c r="D2" s="7" t="s">
        <v>124</v>
      </c>
      <c r="E2" s="7" t="s">
        <v>125</v>
      </c>
    </row>
    <row r="3" spans="1:5" ht="33" customHeight="1">
      <c r="A3" s="8" t="s">
        <v>126</v>
      </c>
      <c r="B3" s="86"/>
      <c r="C3" s="69"/>
      <c r="D3" s="9"/>
      <c r="E3" s="91">
        <f>SUM(E5:E33)</f>
        <v>1741428.517816667</v>
      </c>
    </row>
    <row r="4" spans="1:5" ht="21.75" customHeight="1">
      <c r="A4" s="10" t="s">
        <v>127</v>
      </c>
      <c r="B4" s="86">
        <f>SUM(B5:B8)</f>
        <v>18038245.509999998</v>
      </c>
      <c r="C4" s="69"/>
      <c r="D4" s="87"/>
      <c r="E4" s="9"/>
    </row>
    <row r="5" spans="1:5" ht="21.75" customHeight="1">
      <c r="A5" s="11" t="s">
        <v>128</v>
      </c>
      <c r="B5" s="86">
        <v>5730825.5099999998</v>
      </c>
      <c r="C5" s="69">
        <v>30</v>
      </c>
      <c r="D5" s="87">
        <v>0.05</v>
      </c>
      <c r="E5" s="89">
        <f>B5*0.95/C5</f>
        <v>181476.14114999998</v>
      </c>
    </row>
    <row r="6" spans="1:5" ht="21.75" customHeight="1">
      <c r="A6" s="11" t="s">
        <v>129</v>
      </c>
      <c r="B6" s="86"/>
      <c r="C6" s="69"/>
      <c r="D6" s="87"/>
      <c r="E6" s="9"/>
    </row>
    <row r="7" spans="1:5" ht="21.75" customHeight="1">
      <c r="A7" s="11" t="s">
        <v>130</v>
      </c>
      <c r="B7" s="86">
        <v>4966635</v>
      </c>
      <c r="C7" s="69">
        <v>10</v>
      </c>
      <c r="D7" s="87">
        <v>0.05</v>
      </c>
      <c r="E7" s="89">
        <f>B7*0.95/C7</f>
        <v>471830.32500000001</v>
      </c>
    </row>
    <row r="8" spans="1:5" ht="21.75" customHeight="1">
      <c r="A8" s="11" t="s">
        <v>131</v>
      </c>
      <c r="B8" s="86">
        <f>6740105+600680</f>
        <v>7340785</v>
      </c>
      <c r="C8" s="69">
        <v>10</v>
      </c>
      <c r="D8" s="87">
        <v>0.05</v>
      </c>
      <c r="E8" s="89">
        <f>B8*0.95/C8</f>
        <v>697374.57499999995</v>
      </c>
    </row>
    <row r="9" spans="1:5" ht="21.75" customHeight="1">
      <c r="A9" s="12" t="s">
        <v>132</v>
      </c>
      <c r="B9" s="86">
        <f>SUM(B10:B20)</f>
        <v>1342787.5</v>
      </c>
      <c r="C9" s="69"/>
      <c r="D9" s="87"/>
      <c r="E9" s="9"/>
    </row>
    <row r="10" spans="1:5" ht="21.75" customHeight="1">
      <c r="A10" s="11" t="s">
        <v>133</v>
      </c>
      <c r="B10" s="86"/>
      <c r="C10" s="69"/>
      <c r="D10" s="9"/>
      <c r="E10" s="9"/>
    </row>
    <row r="11" spans="1:5" ht="21.75" customHeight="1">
      <c r="A11" s="11" t="s">
        <v>134</v>
      </c>
      <c r="B11" s="86">
        <v>354882.5</v>
      </c>
      <c r="C11" s="69">
        <v>6</v>
      </c>
      <c r="D11" s="87">
        <v>0.05</v>
      </c>
      <c r="E11" s="89">
        <f>B11*0.95/C11</f>
        <v>56189.729166666664</v>
      </c>
    </row>
    <row r="12" spans="1:5" ht="21.75" customHeight="1">
      <c r="A12" s="11" t="s">
        <v>135</v>
      </c>
      <c r="B12" s="86"/>
      <c r="C12" s="69"/>
      <c r="D12" s="9"/>
      <c r="E12" s="9"/>
    </row>
    <row r="13" spans="1:5" ht="21.75" customHeight="1">
      <c r="A13" s="11" t="s">
        <v>136</v>
      </c>
      <c r="B13" s="86">
        <v>683265</v>
      </c>
      <c r="C13" s="69">
        <v>5</v>
      </c>
      <c r="D13" s="87">
        <v>0.05</v>
      </c>
      <c r="E13" s="89">
        <f>B13*0.95/C13</f>
        <v>129820.35</v>
      </c>
    </row>
    <row r="14" spans="1:5" ht="21.75" customHeight="1">
      <c r="A14" s="11" t="s">
        <v>137</v>
      </c>
      <c r="B14" s="86"/>
      <c r="C14" s="69"/>
      <c r="D14" s="9"/>
      <c r="E14" s="9"/>
    </row>
    <row r="15" spans="1:5" ht="21.75" customHeight="1">
      <c r="A15" s="11" t="s">
        <v>138</v>
      </c>
      <c r="B15" s="86"/>
      <c r="C15" s="69"/>
      <c r="D15" s="9"/>
      <c r="E15" s="9"/>
    </row>
    <row r="16" spans="1:5" ht="21.75" customHeight="1">
      <c r="A16" s="11" t="s">
        <v>139</v>
      </c>
      <c r="B16" s="86"/>
      <c r="C16" s="69"/>
      <c r="D16" s="9"/>
      <c r="E16" s="9"/>
    </row>
    <row r="17" spans="1:5" ht="21.75" customHeight="1">
      <c r="A17" s="11" t="s">
        <v>140</v>
      </c>
      <c r="B17" s="86"/>
      <c r="C17" s="69"/>
      <c r="D17" s="9"/>
      <c r="E17" s="9"/>
    </row>
    <row r="18" spans="1:5" ht="21.75" customHeight="1">
      <c r="A18" s="11" t="s">
        <v>141</v>
      </c>
      <c r="B18" s="86">
        <v>304640</v>
      </c>
      <c r="C18" s="69">
        <v>5</v>
      </c>
      <c r="D18" s="87">
        <v>0.05</v>
      </c>
      <c r="E18" s="89">
        <f>B18*0.95/C18</f>
        <v>57881.599999999999</v>
      </c>
    </row>
    <row r="19" spans="1:5" ht="21.75" customHeight="1">
      <c r="A19" s="11" t="s">
        <v>142</v>
      </c>
      <c r="B19" s="86"/>
      <c r="C19" s="69"/>
      <c r="D19" s="9"/>
      <c r="E19" s="9"/>
    </row>
    <row r="20" spans="1:5" ht="31.8" customHeight="1">
      <c r="A20" s="11" t="s">
        <v>143</v>
      </c>
      <c r="B20" s="86"/>
      <c r="C20" s="69"/>
      <c r="D20" s="9"/>
      <c r="E20" s="9"/>
    </row>
    <row r="21" spans="1:5" ht="21.75" customHeight="1">
      <c r="A21" s="12" t="s">
        <v>144</v>
      </c>
      <c r="B21" s="86">
        <f>SUM(B22:B27)</f>
        <v>58300</v>
      </c>
      <c r="C21" s="69"/>
      <c r="D21" s="87"/>
      <c r="E21" s="9"/>
    </row>
    <row r="22" spans="1:5" ht="21.75" customHeight="1">
      <c r="A22" s="11" t="s">
        <v>145</v>
      </c>
      <c r="B22" s="86">
        <v>58300</v>
      </c>
      <c r="C22" s="69">
        <v>5</v>
      </c>
      <c r="D22" s="87">
        <v>0.05</v>
      </c>
      <c r="E22" s="89">
        <f>B22*0.95/C22</f>
        <v>11077</v>
      </c>
    </row>
    <row r="23" spans="1:5" ht="21.75" customHeight="1">
      <c r="A23" s="11" t="s">
        <v>146</v>
      </c>
      <c r="B23" s="9"/>
      <c r="C23" s="69"/>
      <c r="D23" s="9"/>
      <c r="E23" s="9"/>
    </row>
    <row r="24" spans="1:5" ht="21.75" customHeight="1">
      <c r="A24" s="11" t="s">
        <v>147</v>
      </c>
      <c r="B24" s="9"/>
      <c r="C24" s="69"/>
      <c r="D24" s="9"/>
      <c r="E24" s="9"/>
    </row>
    <row r="25" spans="1:5" ht="21.75" customHeight="1">
      <c r="A25" s="11" t="s">
        <v>148</v>
      </c>
      <c r="B25" s="9"/>
      <c r="C25" s="69"/>
      <c r="D25" s="9"/>
      <c r="E25" s="9"/>
    </row>
    <row r="26" spans="1:5" ht="19.8" customHeight="1">
      <c r="A26" s="11" t="s">
        <v>149</v>
      </c>
      <c r="B26" s="9"/>
      <c r="C26" s="69"/>
      <c r="D26" s="9"/>
      <c r="E26" s="9"/>
    </row>
    <row r="27" spans="1:5" ht="19.8" customHeight="1">
      <c r="A27" s="11" t="s">
        <v>150</v>
      </c>
      <c r="B27" s="9"/>
      <c r="C27" s="69"/>
      <c r="D27" s="9"/>
      <c r="E27" s="9"/>
    </row>
    <row r="28" spans="1:5" ht="19.2" customHeight="1">
      <c r="A28" s="12" t="s">
        <v>151</v>
      </c>
      <c r="B28" s="9"/>
      <c r="C28" s="69"/>
      <c r="D28" s="9"/>
      <c r="E28" s="9"/>
    </row>
    <row r="29" spans="1:5" ht="18.600000000000001" customHeight="1">
      <c r="A29" s="11" t="s">
        <v>152</v>
      </c>
      <c r="B29" s="9"/>
      <c r="C29" s="69"/>
      <c r="D29" s="9"/>
      <c r="E29" s="9"/>
    </row>
    <row r="30" spans="1:5" ht="33" customHeight="1">
      <c r="A30" s="11" t="s">
        <v>153</v>
      </c>
      <c r="B30" s="9"/>
      <c r="C30" s="69"/>
      <c r="D30" s="9"/>
      <c r="E30" s="9"/>
    </row>
    <row r="31" spans="1:5" ht="21.75" customHeight="1">
      <c r="A31" s="11" t="s">
        <v>154</v>
      </c>
      <c r="B31" s="9"/>
      <c r="C31" s="69"/>
      <c r="D31" s="9"/>
      <c r="E31" s="9"/>
    </row>
    <row r="32" spans="1:5" ht="19.2" customHeight="1">
      <c r="A32" s="11"/>
      <c r="B32" s="88">
        <f>B29+B31</f>
        <v>0</v>
      </c>
      <c r="C32" s="9"/>
      <c r="D32" s="87"/>
      <c r="E32" s="89"/>
    </row>
    <row r="33" spans="1:5" ht="31.8" customHeight="1">
      <c r="A33" s="12" t="s">
        <v>162</v>
      </c>
      <c r="B33" s="86">
        <v>2858501</v>
      </c>
      <c r="C33" s="69">
        <v>20</v>
      </c>
      <c r="D33" s="87">
        <v>0.05</v>
      </c>
      <c r="E33" s="89">
        <f>B33*0.95/C33</f>
        <v>135778.79749999999</v>
      </c>
    </row>
    <row r="34" spans="1:5" ht="17.399999999999999" customHeight="1">
      <c r="A34" s="90" t="s">
        <v>163</v>
      </c>
      <c r="B34" s="88">
        <f>B4+B9+B21+B28+B33</f>
        <v>22297834.009999998</v>
      </c>
      <c r="C34" s="9"/>
      <c r="D34" s="87"/>
      <c r="E34" s="89">
        <f>SUM(E4:E33)</f>
        <v>1741428.517816667</v>
      </c>
    </row>
  </sheetData>
  <mergeCells count="1">
    <mergeCell ref="A1:E1"/>
  </mergeCells>
  <phoneticPr fontId="27"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封面</vt:lpstr>
      <vt:lpstr>基本情况表</vt:lpstr>
      <vt:lpstr>收入情况表</vt:lpstr>
      <vt:lpstr>教育成本归集表</vt:lpstr>
      <vt:lpstr>教育培养成本核定表</vt:lpstr>
      <vt:lpstr>学生人数核定表</vt:lpstr>
      <vt:lpstr>教职工人数核定表</vt:lpstr>
      <vt:lpstr>薪酬核定表</vt:lpstr>
      <vt:lpstr>固定资产折旧计算表</vt:lpstr>
      <vt:lpstr>承若书</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webUser</cp:lastModifiedBy>
  <cp:lastPrinted>2023-01-11T03:46:03Z</cp:lastPrinted>
  <dcterms:created xsi:type="dcterms:W3CDTF">2022-07-04T01:13:00Z</dcterms:created>
  <dcterms:modified xsi:type="dcterms:W3CDTF">2023-01-11T03:46:24Z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2B74D6ABB1474B13A7E75B720E2446F1</vt:lpwstr>
  </property>
  <property fmtid="{D5CDD505-2E9C-101B-9397-08002B2CF9AE}" pid="3" name="KSOProductBuildVer">
    <vt:lpwstr>2052-11.1.0.11045</vt:lpwstr>
  </property>
</Properties>
</file>