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540" activeTab="2"/>
  </bookViews>
  <sheets>
    <sheet name="询价" sheetId="9" r:id="rId1"/>
    <sheet name="车辆品种汇总" sheetId="19" r:id="rId2"/>
    <sheet name="汇总表" sheetId="8" r:id="rId3"/>
  </sheets>
  <definedNames>
    <definedName name="_xlnm._FilterDatabase" localSheetId="2" hidden="1">汇总表!$A$3:$BA$343</definedName>
    <definedName name="_xlnm.Print_Titles" localSheetId="1">车辆品种汇总!$1:$1</definedName>
    <definedName name="_xlnm.Print_Titles" localSheetId="2">汇总表!$1:$3</definedName>
  </definedNames>
  <calcPr calcId="144525" fullPrecision="0"/>
</workbook>
</file>

<file path=xl/sharedStrings.xml><?xml version="1.0" encoding="utf-8"?>
<sst xmlns="http://schemas.openxmlformats.org/spreadsheetml/2006/main" count="3355" uniqueCount="1090">
  <si>
    <t>东风含税价电话咨询</t>
  </si>
  <si>
    <t>19座17万</t>
  </si>
  <si>
    <t>自提货</t>
  </si>
  <si>
    <t>25座17.8万</t>
  </si>
  <si>
    <t>29座18.6</t>
  </si>
  <si>
    <t>东风</t>
  </si>
  <si>
    <r>
      <rPr>
        <sz val="12"/>
        <rFont val="宋体"/>
        <charset val="134"/>
      </rPr>
      <t>1</t>
    </r>
    <r>
      <rPr>
        <sz val="12"/>
        <rFont val="宋体"/>
        <charset val="134"/>
      </rPr>
      <t>9座</t>
    </r>
  </si>
  <si>
    <t>25座</t>
  </si>
  <si>
    <t>23-26是一个车型和价位</t>
  </si>
  <si>
    <t>29座</t>
  </si>
  <si>
    <t>31座</t>
  </si>
  <si>
    <t>宇通客车</t>
  </si>
  <si>
    <t>26-30座</t>
  </si>
  <si>
    <t>赛特</t>
  </si>
  <si>
    <t>19座</t>
  </si>
  <si>
    <r>
      <rPr>
        <sz val="12"/>
        <rFont val="宋体"/>
        <charset val="134"/>
      </rPr>
      <t>3</t>
    </r>
    <r>
      <rPr>
        <sz val="12"/>
        <rFont val="宋体"/>
        <charset val="134"/>
      </rPr>
      <t>3-37人</t>
    </r>
  </si>
  <si>
    <t>车辆厂家</t>
  </si>
  <si>
    <t>登级</t>
  </si>
  <si>
    <t>座位</t>
  </si>
  <si>
    <t>评估价格（万元）</t>
  </si>
  <si>
    <t>网上咨询报价（万元）</t>
  </si>
  <si>
    <t>车主报价（万元）</t>
  </si>
  <si>
    <t>湘运报价（万元）</t>
  </si>
  <si>
    <t>评估数量</t>
  </si>
  <si>
    <t>合计</t>
  </si>
  <si>
    <t>东风特种汽车有限公司</t>
  </si>
  <si>
    <t>普通</t>
  </si>
  <si>
    <t>中级</t>
  </si>
  <si>
    <t>13.2/15</t>
  </si>
  <si>
    <t>12.5/15</t>
  </si>
  <si>
    <t>18.2/18.5</t>
  </si>
  <si>
    <t>18.3/19.3</t>
  </si>
  <si>
    <t>东风南充汽车有限公司</t>
  </si>
  <si>
    <t>东风云南汽车有限公司</t>
  </si>
  <si>
    <t>安徽江淮客车有限公司</t>
  </si>
  <si>
    <t>北汽福田汽车股份有限公司</t>
  </si>
  <si>
    <t>贵州万达客车股份有限公司</t>
  </si>
  <si>
    <t>桂林客车工业集团有限公司</t>
  </si>
  <si>
    <t>杭州越西客车制造有限公司</t>
  </si>
  <si>
    <t>河南少林客车股份有限公司</t>
  </si>
  <si>
    <t>13.2/14.3</t>
  </si>
  <si>
    <t>河南少林汽车股份有限公司</t>
  </si>
  <si>
    <t>湖南衡山汽车制造有限公司</t>
  </si>
  <si>
    <t>湖南汽车制造有限责任公司</t>
  </si>
  <si>
    <t>湖南省赛特汽车厂</t>
  </si>
  <si>
    <t>9.5/10.6</t>
  </si>
  <si>
    <t>10.5/11.5</t>
  </si>
  <si>
    <t>10.3/11.4</t>
  </si>
  <si>
    <t>湖南中联重科车桥有限公司</t>
  </si>
  <si>
    <t>奇瑞万达贵州客车股份有限公司</t>
  </si>
  <si>
    <t>厦门金龙联合汽车工业有限公司</t>
  </si>
  <si>
    <t>长沙梅花汽车制造有限公司</t>
  </si>
  <si>
    <t>郑州宇通客车股份有限公司</t>
  </si>
  <si>
    <t>中通客车控股股份有限公司</t>
  </si>
  <si>
    <t>备注：评估价格、车主价格、湘运报价均为含税价，网上报价为裸车价</t>
  </si>
  <si>
    <t>等级</t>
  </si>
  <si>
    <t>原评估价格</t>
  </si>
  <si>
    <t>调整价格</t>
  </si>
  <si>
    <t>调整年份价格</t>
  </si>
  <si>
    <t>调整差价</t>
  </si>
  <si>
    <t>普通2014前</t>
  </si>
  <si>
    <t>东风、河南少林2014年前是减1.3万，2014年后减0.5万。宇通14年后减1.5万</t>
  </si>
  <si>
    <t>中级2014前</t>
  </si>
  <si>
    <t>中级2014后</t>
  </si>
  <si>
    <t>普通2014后</t>
  </si>
  <si>
    <t>丁主任：18074627008</t>
  </si>
  <si>
    <t>邓主任：13874776901</t>
  </si>
  <si>
    <t>祁阳市城乡客运一体化涉改车辆现值评估价格公示表</t>
  </si>
  <si>
    <t>评估基准日：2022.1.26</t>
  </si>
  <si>
    <t>金额单位：元</t>
  </si>
  <si>
    <t>序号</t>
  </si>
  <si>
    <t>经营业户</t>
  </si>
  <si>
    <t xml:space="preserve"> 营运证号</t>
  </si>
  <si>
    <t>起点</t>
  </si>
  <si>
    <t>讫点</t>
  </si>
  <si>
    <t>线路牌
编号</t>
  </si>
  <si>
    <t>车牌号</t>
  </si>
  <si>
    <t>类型</t>
  </si>
  <si>
    <t>座
位</t>
  </si>
  <si>
    <t>制造厂名称</t>
  </si>
  <si>
    <t>车辆型号</t>
  </si>
  <si>
    <t>机动车注册登记日期</t>
  </si>
  <si>
    <t>车辆使用年限止</t>
  </si>
  <si>
    <t>评估基准日</t>
  </si>
  <si>
    <t>车辆剩余年限（年）</t>
  </si>
  <si>
    <t>经营期限起始日</t>
  </si>
  <si>
    <t>经营期限终止日</t>
  </si>
  <si>
    <t>剩余经营期（月）</t>
  </si>
  <si>
    <t>北斗服务费
/年（元）</t>
  </si>
  <si>
    <t>车价成本含购置税（元）</t>
  </si>
  <si>
    <t>车辆成本价含税（元）</t>
  </si>
  <si>
    <t>超出使用年限（月）</t>
  </si>
  <si>
    <t>车辆发票</t>
  </si>
  <si>
    <t>经营期补偿标准（元/月）</t>
  </si>
  <si>
    <t>线路分类</t>
  </si>
  <si>
    <t>车辆保险费/年
(元）</t>
  </si>
  <si>
    <t>备注</t>
  </si>
  <si>
    <t>车辆保险计算日</t>
  </si>
  <si>
    <t>车辆交强险（元）</t>
  </si>
  <si>
    <t>车辆强险终止日</t>
  </si>
  <si>
    <t>剩余强险（天）</t>
  </si>
  <si>
    <t>剩余强险（元）</t>
  </si>
  <si>
    <t>车辆商业险（元）</t>
  </si>
  <si>
    <t>车辆商业险终止日</t>
  </si>
  <si>
    <t>剩余商业险（天）</t>
  </si>
  <si>
    <t>剩余商业险（元）</t>
  </si>
  <si>
    <t>承运人责任险（元）</t>
  </si>
  <si>
    <t>承运人责任险终止日</t>
  </si>
  <si>
    <t>剩余承运人责任险（天）</t>
  </si>
  <si>
    <t>剩余承运人责任险（元）</t>
  </si>
  <si>
    <t>车辆计算现值</t>
  </si>
  <si>
    <t>车辆评估现值</t>
  </si>
  <si>
    <t>经营期补偿费</t>
  </si>
  <si>
    <t>剩余保险费</t>
  </si>
  <si>
    <t>评估价格</t>
  </si>
  <si>
    <t>购置价</t>
  </si>
  <si>
    <t>购置税</t>
  </si>
  <si>
    <t>重置价</t>
  </si>
  <si>
    <t>经济年限</t>
  </si>
  <si>
    <t>核定经营期</t>
  </si>
  <si>
    <t>与报价差</t>
  </si>
  <si>
    <t>谢东芳</t>
  </si>
  <si>
    <t>431121003900</t>
  </si>
  <si>
    <t>祁阳</t>
  </si>
  <si>
    <t>八岐</t>
  </si>
  <si>
    <t>湘M29452</t>
  </si>
  <si>
    <t>中型</t>
  </si>
  <si>
    <t>EQ6752PT3</t>
  </si>
  <si>
    <t>祁阳县众兴汽车运输有限责任公司</t>
  </si>
  <si>
    <t>431121004400</t>
  </si>
  <si>
    <t>白水</t>
  </si>
  <si>
    <t>湘M29039</t>
  </si>
  <si>
    <t>小型</t>
  </si>
  <si>
    <t>HS6605</t>
  </si>
  <si>
    <t>车辆报废</t>
  </si>
  <si>
    <t>431121004187</t>
  </si>
  <si>
    <t>湘M29736</t>
  </si>
  <si>
    <t>431121004398</t>
  </si>
  <si>
    <t>湘M29162</t>
  </si>
  <si>
    <t>431121004404</t>
  </si>
  <si>
    <t>湘M29139</t>
  </si>
  <si>
    <t>431121003542</t>
  </si>
  <si>
    <t>湘M29808</t>
  </si>
  <si>
    <t>HS6661</t>
  </si>
  <si>
    <t>431121003541</t>
  </si>
  <si>
    <t>湘M29868</t>
  </si>
  <si>
    <t>431121003546</t>
  </si>
  <si>
    <t>湘M29828</t>
  </si>
  <si>
    <t>431121004191</t>
  </si>
  <si>
    <t>湘M29720</t>
  </si>
  <si>
    <t>431121004401</t>
  </si>
  <si>
    <t>湘M29192</t>
  </si>
  <si>
    <t>431121004399</t>
  </si>
  <si>
    <t>湘M29172</t>
  </si>
  <si>
    <t>431121004801</t>
  </si>
  <si>
    <t>湘M28238</t>
  </si>
  <si>
    <t>431121004800</t>
  </si>
  <si>
    <t>湘M28161</t>
  </si>
  <si>
    <t>431121100023</t>
  </si>
  <si>
    <t>湘M28827</t>
  </si>
  <si>
    <t>HS6601A</t>
  </si>
  <si>
    <t>431121100019</t>
  </si>
  <si>
    <t>湘M28833</t>
  </si>
  <si>
    <t>431121100017</t>
  </si>
  <si>
    <t>湘M28806</t>
  </si>
  <si>
    <t>431121100022</t>
  </si>
  <si>
    <t>湘M28816</t>
  </si>
  <si>
    <t>431121100020</t>
  </si>
  <si>
    <t>湘M28835</t>
  </si>
  <si>
    <t>431121100021</t>
  </si>
  <si>
    <t>湘M28839</t>
  </si>
  <si>
    <t>431121100018</t>
  </si>
  <si>
    <t>湘M28815</t>
  </si>
  <si>
    <t>431121004807</t>
  </si>
  <si>
    <t>湘M28211</t>
  </si>
  <si>
    <t>431121004806</t>
  </si>
  <si>
    <t>湘M28167</t>
  </si>
  <si>
    <t>431121100215</t>
  </si>
  <si>
    <t>湘MC9602</t>
  </si>
  <si>
    <t>ZK6752D51</t>
  </si>
  <si>
    <t>431121100218</t>
  </si>
  <si>
    <t>湘MC6272</t>
  </si>
  <si>
    <t>ZK6752DFE9</t>
  </si>
  <si>
    <t>431121100219</t>
  </si>
  <si>
    <t>湘MC5657</t>
  </si>
  <si>
    <t xml:space="preserve"> 431121100188</t>
  </si>
  <si>
    <t>湘MC8390</t>
  </si>
  <si>
    <t>431121100187</t>
  </si>
  <si>
    <t>湘MC8363</t>
  </si>
  <si>
    <t>431121100186</t>
  </si>
  <si>
    <t>湘MC9793</t>
  </si>
  <si>
    <t>431121100189</t>
  </si>
  <si>
    <t>湘M28989</t>
  </si>
  <si>
    <t>431121100190</t>
  </si>
  <si>
    <t>湘M29986</t>
  </si>
  <si>
    <t>湖南省永州市旺达运输有限公司祁阳分公司</t>
  </si>
  <si>
    <t>431121004512</t>
  </si>
  <si>
    <t>白竹塘</t>
  </si>
  <si>
    <t>湘M29362</t>
  </si>
  <si>
    <t>EQ6607PT6</t>
  </si>
  <si>
    <t>431121004508</t>
  </si>
  <si>
    <t>湘M29275</t>
  </si>
  <si>
    <t>431121004511</t>
  </si>
  <si>
    <t>湘M29387</t>
  </si>
  <si>
    <t>431121004510</t>
  </si>
  <si>
    <t>湘M29335</t>
  </si>
  <si>
    <t>431121004509</t>
  </si>
  <si>
    <t>湘M28199</t>
  </si>
  <si>
    <t>EQ6608LT3</t>
  </si>
  <si>
    <t>431121100191</t>
  </si>
  <si>
    <t>湘MC9802</t>
  </si>
  <si>
    <t>宇通牌ZK6809HC9</t>
  </si>
  <si>
    <t>唐高高</t>
  </si>
  <si>
    <t>431121100024</t>
  </si>
  <si>
    <t>城山</t>
  </si>
  <si>
    <t>湘M28269</t>
  </si>
  <si>
    <t>EQ6606LT1</t>
  </si>
  <si>
    <t>永州市新通客运有限公司</t>
  </si>
  <si>
    <t>431121100221</t>
  </si>
  <si>
    <t>冲头</t>
  </si>
  <si>
    <t>湘MC7903</t>
  </si>
  <si>
    <t>何小军</t>
  </si>
  <si>
    <t>431121100087</t>
  </si>
  <si>
    <t>丛山</t>
  </si>
  <si>
    <t>湘M28722</t>
  </si>
  <si>
    <t>李铁文</t>
  </si>
  <si>
    <t>431121100009</t>
  </si>
  <si>
    <t>搭洲</t>
  </si>
  <si>
    <t>湘M28466</t>
  </si>
  <si>
    <t>SLG6759C3E</t>
  </si>
  <si>
    <t>祁阳县顺通陆运服务有限责任公司</t>
  </si>
  <si>
    <t>431121100175</t>
  </si>
  <si>
    <t>大村甸</t>
  </si>
  <si>
    <t>湘MC9306</t>
  </si>
  <si>
    <t>WD6608DC</t>
  </si>
  <si>
    <t>431121100179</t>
  </si>
  <si>
    <t>湘MC5108</t>
  </si>
  <si>
    <t>431121100176</t>
  </si>
  <si>
    <t>湘MC8866</t>
  </si>
  <si>
    <t xml:space="preserve"> 431121100171</t>
  </si>
  <si>
    <t>湘MC9757</t>
  </si>
  <si>
    <t xml:space="preserve"> 431121100172</t>
  </si>
  <si>
    <t>湘MC9693</t>
  </si>
  <si>
    <t xml:space="preserve"> 431121100174</t>
  </si>
  <si>
    <t>湘MC9655</t>
  </si>
  <si>
    <t>431121100180</t>
  </si>
  <si>
    <t>湘MC5098</t>
  </si>
  <si>
    <t>431121100173</t>
  </si>
  <si>
    <t>湘MC9683</t>
  </si>
  <si>
    <t>431121100169</t>
  </si>
  <si>
    <t>湘MC9958</t>
  </si>
  <si>
    <t>431121100177</t>
  </si>
  <si>
    <t>湘MC6757</t>
  </si>
  <si>
    <t>431121100170</t>
  </si>
  <si>
    <t>湘MC9780</t>
  </si>
  <si>
    <t xml:space="preserve"> 431121100178</t>
  </si>
  <si>
    <t>湘MC6722</t>
  </si>
  <si>
    <t xml:space="preserve"> 431121100181</t>
  </si>
  <si>
    <t>湘MC5005</t>
  </si>
  <si>
    <t xml:space="preserve"> 431121100168</t>
  </si>
  <si>
    <t>湘MC5017</t>
  </si>
  <si>
    <t>431121003904</t>
  </si>
  <si>
    <t>大江</t>
  </si>
  <si>
    <t>湘M29907</t>
  </si>
  <si>
    <t>EQ6720PC</t>
  </si>
  <si>
    <t>431121100209</t>
  </si>
  <si>
    <t>湘MC5498</t>
  </si>
  <si>
    <t>ZK6752D1</t>
  </si>
  <si>
    <t>431121100224</t>
  </si>
  <si>
    <t>湘MC6098</t>
  </si>
  <si>
    <t>HK6739K</t>
  </si>
  <si>
    <t>431121100053</t>
  </si>
  <si>
    <t>湘MC6068</t>
  </si>
  <si>
    <t>431121100117</t>
  </si>
  <si>
    <t>大坪铺</t>
  </si>
  <si>
    <t>湘MC9619</t>
  </si>
  <si>
    <t>EQ6700LTV</t>
  </si>
  <si>
    <t>蒋爱弟</t>
  </si>
  <si>
    <t>431121002832</t>
  </si>
  <si>
    <t>大桥湾</t>
  </si>
  <si>
    <t>湘M25623</t>
  </si>
  <si>
    <t>石其明</t>
  </si>
  <si>
    <t>431121004181</t>
  </si>
  <si>
    <t>湘M29673</t>
  </si>
  <si>
    <t>胡双喜</t>
  </si>
  <si>
    <t>431121003937</t>
  </si>
  <si>
    <t>湘M29536</t>
  </si>
  <si>
    <t>杨石明</t>
  </si>
  <si>
    <t>431121004091</t>
  </si>
  <si>
    <t>湘M29609</t>
  </si>
  <si>
    <t>HSZ6600C</t>
  </si>
  <si>
    <t>桂少华</t>
  </si>
  <si>
    <t>431121004138</t>
  </si>
  <si>
    <t>湘M29719</t>
  </si>
  <si>
    <t>李艳君</t>
  </si>
  <si>
    <t>431121004139</t>
  </si>
  <si>
    <t>湘M29712</t>
  </si>
  <si>
    <t>李卫东</t>
  </si>
  <si>
    <t>431121000549</t>
  </si>
  <si>
    <t>湘M29160</t>
  </si>
  <si>
    <t>湘M29382</t>
  </si>
  <si>
    <t>梁爱军</t>
  </si>
  <si>
    <t>431121100041</t>
  </si>
  <si>
    <t>湘M28506</t>
  </si>
  <si>
    <t>SLG6608C4E</t>
  </si>
  <si>
    <t>雷勤</t>
  </si>
  <si>
    <t>431121100039</t>
  </si>
  <si>
    <t>湘M28551</t>
  </si>
  <si>
    <t>陈勇</t>
  </si>
  <si>
    <t>431121100040</t>
  </si>
  <si>
    <t>湘M28537</t>
  </si>
  <si>
    <t>柏叔民</t>
  </si>
  <si>
    <t>431121004403</t>
  </si>
  <si>
    <t>大忠桥</t>
  </si>
  <si>
    <t>湘M29167</t>
  </si>
  <si>
    <t>431121003830</t>
  </si>
  <si>
    <t>湘M29931</t>
  </si>
  <si>
    <t>EQ6607PC</t>
  </si>
  <si>
    <t>车辆待报废</t>
  </si>
  <si>
    <t>431121003840</t>
  </si>
  <si>
    <t>湘M29863</t>
  </si>
  <si>
    <t>431121003911</t>
  </si>
  <si>
    <t>湘M29952</t>
  </si>
  <si>
    <t>431121003828</t>
  </si>
  <si>
    <t>湘M29980</t>
  </si>
  <si>
    <t>柏艳红</t>
  </si>
  <si>
    <t>431121004846</t>
  </si>
  <si>
    <t>湘M28261</t>
  </si>
  <si>
    <t>ZJC6601HF6</t>
  </si>
  <si>
    <t>刘春艳</t>
  </si>
  <si>
    <t>431121100070</t>
  </si>
  <si>
    <t>湘M28662</t>
  </si>
  <si>
    <t>张艳姣</t>
  </si>
  <si>
    <t>431121100071</t>
  </si>
  <si>
    <t>湘M28663</t>
  </si>
  <si>
    <t>431121004396</t>
  </si>
  <si>
    <t>湘M29138</t>
  </si>
  <si>
    <t>431121004372</t>
  </si>
  <si>
    <t>湘M29413</t>
  </si>
  <si>
    <t>431121004384</t>
  </si>
  <si>
    <t>湘M29118</t>
  </si>
  <si>
    <t>431121004378</t>
  </si>
  <si>
    <t>湘M29190</t>
  </si>
  <si>
    <t>431121000186</t>
  </si>
  <si>
    <t>湘M29182</t>
  </si>
  <si>
    <t>431121004373</t>
  </si>
  <si>
    <t>湘M28212</t>
  </si>
  <si>
    <t>431121004673</t>
  </si>
  <si>
    <t>湘M28133</t>
  </si>
  <si>
    <t>431121004813</t>
  </si>
  <si>
    <t>湘M28260</t>
  </si>
  <si>
    <t>431121004810</t>
  </si>
  <si>
    <t>湘M28193</t>
  </si>
  <si>
    <t>431121004922</t>
  </si>
  <si>
    <t>湘M28263</t>
  </si>
  <si>
    <t>431121004924</t>
  </si>
  <si>
    <t>湘M28300</t>
  </si>
  <si>
    <t>SLG6600C3F</t>
  </si>
  <si>
    <t>431121004925</t>
  </si>
  <si>
    <t>湘M29245</t>
  </si>
  <si>
    <t>431121004945</t>
  </si>
  <si>
    <t>湘M28390</t>
  </si>
  <si>
    <t>陈国元</t>
  </si>
  <si>
    <t>431121100067</t>
  </si>
  <si>
    <t>湘M28625</t>
  </si>
  <si>
    <t>431121100078</t>
  </si>
  <si>
    <t>湘M28630</t>
  </si>
  <si>
    <t>431121100069</t>
  </si>
  <si>
    <t>湘M28632</t>
  </si>
  <si>
    <t>431121100063</t>
  </si>
  <si>
    <t>湘M28635</t>
  </si>
  <si>
    <t>431121100065</t>
  </si>
  <si>
    <t>湘M28649</t>
  </si>
  <si>
    <t>431121100066</t>
  </si>
  <si>
    <t>湘M28593</t>
  </si>
  <si>
    <t>431121100068</t>
  </si>
  <si>
    <t>湘M28646</t>
  </si>
  <si>
    <t>431121100064</t>
  </si>
  <si>
    <t>湘M28650</t>
  </si>
  <si>
    <t>431121100072</t>
  </si>
  <si>
    <t>湘M28605</t>
  </si>
  <si>
    <t>李月红</t>
  </si>
  <si>
    <t>431121100016</t>
  </si>
  <si>
    <t>湘M28829</t>
  </si>
  <si>
    <t>HSZ6601A</t>
  </si>
  <si>
    <t>431121100211</t>
  </si>
  <si>
    <t>湘MC6982</t>
  </si>
  <si>
    <t>WD6608D8</t>
  </si>
  <si>
    <t>431121100212</t>
  </si>
  <si>
    <t>湘MC6328</t>
  </si>
  <si>
    <t xml:space="preserve"> 431121100213</t>
  </si>
  <si>
    <t>湘MC6097</t>
  </si>
  <si>
    <t>TX6601F1</t>
  </si>
  <si>
    <t>431121100226</t>
  </si>
  <si>
    <t>湘MC6598</t>
  </si>
  <si>
    <t>431121100214</t>
  </si>
  <si>
    <t>滴水</t>
  </si>
  <si>
    <t>湘MC5336</t>
  </si>
  <si>
    <t>EQ6768PA1</t>
  </si>
  <si>
    <t>431121003943</t>
  </si>
  <si>
    <t>东泉</t>
  </si>
  <si>
    <t>湘M29498</t>
  </si>
  <si>
    <t>HQC6660DGSK</t>
  </si>
  <si>
    <t>交警队查封</t>
  </si>
  <si>
    <t>于时英</t>
  </si>
  <si>
    <t>431121003153</t>
  </si>
  <si>
    <t>富联</t>
  </si>
  <si>
    <t>湘M26058</t>
  </si>
  <si>
    <t>HS26720</t>
  </si>
  <si>
    <t>431121100232</t>
  </si>
  <si>
    <t>龚家坪</t>
  </si>
  <si>
    <t>湘M28621</t>
  </si>
  <si>
    <t>EQ6660LT3</t>
  </si>
  <si>
    <t>曾宪秋</t>
  </si>
  <si>
    <t>431121100012</t>
  </si>
  <si>
    <t>湘M28453</t>
  </si>
  <si>
    <t>431121100114</t>
  </si>
  <si>
    <t>湘MC8358</t>
  </si>
  <si>
    <t>431121100115</t>
  </si>
  <si>
    <t>湘MC8268</t>
  </si>
  <si>
    <t>EQ6730PB5</t>
  </si>
  <si>
    <t>龙忠青</t>
  </si>
  <si>
    <t>431121000558</t>
  </si>
  <si>
    <t>挂榜山</t>
  </si>
  <si>
    <t>湘M28192</t>
  </si>
  <si>
    <t>陈三华</t>
  </si>
  <si>
    <t>431121004296</t>
  </si>
  <si>
    <t>黄泥塘</t>
  </si>
  <si>
    <t>湘M29783</t>
  </si>
  <si>
    <t>EQ6750PC8</t>
  </si>
  <si>
    <t>陈美兰</t>
  </si>
  <si>
    <t>431121003968</t>
  </si>
  <si>
    <t>湘M29472</t>
  </si>
  <si>
    <t>WD6660C2</t>
  </si>
  <si>
    <t>宁小亮</t>
  </si>
  <si>
    <t>431121004129</t>
  </si>
  <si>
    <t>湘M29722</t>
  </si>
  <si>
    <t>段春华</t>
  </si>
  <si>
    <t>431121004133</t>
  </si>
  <si>
    <t>湘M29723</t>
  </si>
  <si>
    <t>GL6752Q</t>
  </si>
  <si>
    <t>申友生</t>
  </si>
  <si>
    <t>431121004168</t>
  </si>
  <si>
    <t>湘M29753</t>
  </si>
  <si>
    <t>陈中辉</t>
  </si>
  <si>
    <t>431121003348</t>
  </si>
  <si>
    <t>湘M29135</t>
  </si>
  <si>
    <t>李景红</t>
  </si>
  <si>
    <t>431121004772</t>
  </si>
  <si>
    <t>湘M28191</t>
  </si>
  <si>
    <t>431121100195</t>
  </si>
  <si>
    <t>湘MC5328</t>
  </si>
  <si>
    <t>SLG6759C4E</t>
  </si>
  <si>
    <t>431121004776</t>
  </si>
  <si>
    <t>湘M28188</t>
  </si>
  <si>
    <t>SLG6750C3E</t>
  </si>
  <si>
    <t>431121100223</t>
  </si>
  <si>
    <t>湘ME1896</t>
  </si>
  <si>
    <t>SLG6750C4E</t>
  </si>
  <si>
    <t>李迎春</t>
  </si>
  <si>
    <t>431121000357</t>
  </si>
  <si>
    <t>火田</t>
  </si>
  <si>
    <t>湘M29119</t>
  </si>
  <si>
    <t>431121002346</t>
  </si>
  <si>
    <t>九泥</t>
  </si>
  <si>
    <t>湘M28623</t>
  </si>
  <si>
    <t>文旭东</t>
  </si>
  <si>
    <t>431121004030</t>
  </si>
  <si>
    <t>老山湾</t>
  </si>
  <si>
    <t>湘M29488</t>
  </si>
  <si>
    <t>431121100137</t>
  </si>
  <si>
    <t>黎家坪</t>
  </si>
  <si>
    <t>湘MC9196</t>
  </si>
  <si>
    <t>EQ6738LTV</t>
  </si>
  <si>
    <t>431121100149</t>
  </si>
  <si>
    <t>湘MC8922</t>
  </si>
  <si>
    <t>431121100151</t>
  </si>
  <si>
    <t>湘MC8995</t>
  </si>
  <si>
    <t>431121100120</t>
  </si>
  <si>
    <t>湘MC7599</t>
  </si>
  <si>
    <t>431121100152</t>
  </si>
  <si>
    <t>湘MC9662</t>
  </si>
  <si>
    <t>431121100153</t>
  </si>
  <si>
    <t>湘MC8169</t>
  </si>
  <si>
    <t>431121100128</t>
  </si>
  <si>
    <t>湘MC8261</t>
  </si>
  <si>
    <t>431121100122</t>
  </si>
  <si>
    <t>湘MC8787</t>
  </si>
  <si>
    <t>431121100141</t>
  </si>
  <si>
    <t>湘MC8599</t>
  </si>
  <si>
    <t>431121100154</t>
  </si>
  <si>
    <t>湘MC7787</t>
  </si>
  <si>
    <t>431121100144</t>
  </si>
  <si>
    <t>湘MC9768</t>
  </si>
  <si>
    <t>431121100136</t>
  </si>
  <si>
    <t>湘MC9629</t>
  </si>
  <si>
    <t>431121100127</t>
  </si>
  <si>
    <t>湘MC8586</t>
  </si>
  <si>
    <t>431121100129</t>
  </si>
  <si>
    <t>湘MC9778</t>
  </si>
  <si>
    <t>431121100139</t>
  </si>
  <si>
    <t>湘MC9639</t>
  </si>
  <si>
    <t>431121100150</t>
  </si>
  <si>
    <t>湘MC8588</t>
  </si>
  <si>
    <t>431121100148</t>
  </si>
  <si>
    <t>湘MC8558</t>
  </si>
  <si>
    <t>431121100125</t>
  </si>
  <si>
    <t>湘MC8559</t>
  </si>
  <si>
    <t>431121100133</t>
  </si>
  <si>
    <t>湘MC8569</t>
  </si>
  <si>
    <t>431121100147</t>
  </si>
  <si>
    <t>湘MC8366</t>
  </si>
  <si>
    <t>431121100131</t>
  </si>
  <si>
    <t>湘MC8938</t>
  </si>
  <si>
    <t>431121100140</t>
  </si>
  <si>
    <t>湘MC8566</t>
  </si>
  <si>
    <t>431121100124</t>
  </si>
  <si>
    <t>湘MC9633</t>
  </si>
  <si>
    <t>431121100121</t>
  </si>
  <si>
    <t>湘MC9626</t>
  </si>
  <si>
    <t>431121100143</t>
  </si>
  <si>
    <t>湘MC8638</t>
  </si>
  <si>
    <t>431121100130</t>
  </si>
  <si>
    <t>湘MC9108</t>
  </si>
  <si>
    <t>431121100142</t>
  </si>
  <si>
    <t>湘MC8626</t>
  </si>
  <si>
    <t>431121100132</t>
  </si>
  <si>
    <t>湘MC9636</t>
  </si>
  <si>
    <t>431121100135</t>
  </si>
  <si>
    <t>湘MC9319</t>
  </si>
  <si>
    <t>431121100123</t>
  </si>
  <si>
    <t>湘MC8936</t>
  </si>
  <si>
    <t>431121100138</t>
  </si>
  <si>
    <t>湘MC9659</t>
  </si>
  <si>
    <t>431121100134</t>
  </si>
  <si>
    <t>湘MC8568</t>
  </si>
  <si>
    <t>431121100146</t>
  </si>
  <si>
    <t>湘MC8308</t>
  </si>
  <si>
    <t>431121100145</t>
  </si>
  <si>
    <t>湘MC8296</t>
  </si>
  <si>
    <t>431121100126</t>
  </si>
  <si>
    <t>湘MC8578</t>
  </si>
  <si>
    <t>431121004383</t>
  </si>
  <si>
    <t>栗林</t>
  </si>
  <si>
    <t>湘M29171</t>
  </si>
  <si>
    <t>蒋美元</t>
  </si>
  <si>
    <t>431121100074</t>
  </si>
  <si>
    <t>湘M28648</t>
  </si>
  <si>
    <t>431121004379</t>
  </si>
  <si>
    <t>湘M29187</t>
  </si>
  <si>
    <t>SLG6661C3F</t>
  </si>
  <si>
    <t>文斌</t>
  </si>
  <si>
    <t>431121002890</t>
  </si>
  <si>
    <t>龙口源</t>
  </si>
  <si>
    <t>湘M25727</t>
  </si>
  <si>
    <t>丁媚</t>
  </si>
  <si>
    <t>431121003875</t>
  </si>
  <si>
    <t>湘M29633</t>
  </si>
  <si>
    <t>高明军</t>
  </si>
  <si>
    <t>431121004435</t>
  </si>
  <si>
    <t>湘M29227</t>
  </si>
  <si>
    <t>陈善伟</t>
  </si>
  <si>
    <t>431121100007</t>
  </si>
  <si>
    <t>湘M28439</t>
  </si>
  <si>
    <t>龙斯永</t>
  </si>
  <si>
    <t>431121004805</t>
  </si>
  <si>
    <t>湘M28262</t>
  </si>
  <si>
    <t>陈艳辉</t>
  </si>
  <si>
    <t>431121004615</t>
  </si>
  <si>
    <t>楼梯</t>
  </si>
  <si>
    <t>湘M28052</t>
  </si>
  <si>
    <t>黄月香</t>
  </si>
  <si>
    <t>431121100045</t>
  </si>
  <si>
    <t>马江</t>
  </si>
  <si>
    <t>湘M28535</t>
  </si>
  <si>
    <t>陈双凤</t>
  </si>
  <si>
    <t>431121100082</t>
  </si>
  <si>
    <t>湘M28602</t>
  </si>
  <si>
    <t>431121100083</t>
  </si>
  <si>
    <t>湘M28628</t>
  </si>
  <si>
    <t>王石山</t>
  </si>
  <si>
    <t>431121004188</t>
  </si>
  <si>
    <t>湘M29782</t>
  </si>
  <si>
    <t>431121000270</t>
  </si>
  <si>
    <t>满明</t>
  </si>
  <si>
    <t>湘M29068</t>
  </si>
  <si>
    <t>431121004387</t>
  </si>
  <si>
    <t>湘M29088</t>
  </si>
  <si>
    <t>袁新民</t>
  </si>
  <si>
    <t>内下</t>
  </si>
  <si>
    <t>湘M28580</t>
  </si>
  <si>
    <t>2016-02-01</t>
  </si>
  <si>
    <t>2031-2-1</t>
  </si>
  <si>
    <t>2017-3-30</t>
  </si>
  <si>
    <t>2023-3-29</t>
  </si>
  <si>
    <t>唐祁阳</t>
  </si>
  <si>
    <t>431121004613</t>
  </si>
  <si>
    <t>平安</t>
  </si>
  <si>
    <t>湘M28015</t>
  </si>
  <si>
    <t>杨建芝</t>
  </si>
  <si>
    <t>431121004914</t>
  </si>
  <si>
    <t>人民电站</t>
  </si>
  <si>
    <t>湘M28305</t>
  </si>
  <si>
    <t>郭荣芳</t>
  </si>
  <si>
    <t>431121004446</t>
  </si>
  <si>
    <t>石梓塘</t>
  </si>
  <si>
    <t>湘M29028</t>
  </si>
  <si>
    <t>431121004179</t>
  </si>
  <si>
    <t>湘M29730</t>
  </si>
  <si>
    <t>431121004448</t>
  </si>
  <si>
    <t>湘M29158</t>
  </si>
  <si>
    <t>431121004514</t>
  </si>
  <si>
    <t>水冲</t>
  </si>
  <si>
    <t>湘M29350</t>
  </si>
  <si>
    <t>李国翠</t>
  </si>
  <si>
    <t>431121003321</t>
  </si>
  <si>
    <t>太平</t>
  </si>
  <si>
    <t>湘M26042</t>
  </si>
  <si>
    <t>HSZ6720</t>
  </si>
  <si>
    <t>431121100207</t>
  </si>
  <si>
    <t>湘MC5063</t>
  </si>
  <si>
    <t>431121100208</t>
  </si>
  <si>
    <t>湘MC9489</t>
  </si>
  <si>
    <t xml:space="preserve"> 431121100196</t>
  </si>
  <si>
    <t>湘MC6577</t>
  </si>
  <si>
    <t>LCK6758D5E</t>
  </si>
  <si>
    <t>谢忠兴</t>
  </si>
  <si>
    <t>431121004038</t>
  </si>
  <si>
    <t>汤家岭</t>
  </si>
  <si>
    <t>湘M29485</t>
  </si>
  <si>
    <t>张美丽</t>
  </si>
  <si>
    <t>431121003914</t>
  </si>
  <si>
    <t>唐家岭</t>
  </si>
  <si>
    <t>湘M29486</t>
  </si>
  <si>
    <t>周淑兰</t>
  </si>
  <si>
    <t>431121004779</t>
  </si>
  <si>
    <t>湘M28206</t>
  </si>
  <si>
    <t>欧友利</t>
  </si>
  <si>
    <t>431121004773</t>
  </si>
  <si>
    <t>湘M28196</t>
  </si>
  <si>
    <t>431121004449</t>
  </si>
  <si>
    <t>湘M29079</t>
  </si>
  <si>
    <t>431121004320</t>
  </si>
  <si>
    <t>湘M29127</t>
  </si>
  <si>
    <t>431121100217</t>
  </si>
  <si>
    <t>湘MC6378</t>
  </si>
  <si>
    <t>431121100197</t>
  </si>
  <si>
    <t>湘MC5079</t>
  </si>
  <si>
    <t>431121004462</t>
  </si>
  <si>
    <t>湘M29170</t>
  </si>
  <si>
    <t>431121100222</t>
  </si>
  <si>
    <t>湘MC6725</t>
  </si>
  <si>
    <t>龙新春</t>
  </si>
  <si>
    <t>431121004407</t>
  </si>
  <si>
    <t>文家冲</t>
  </si>
  <si>
    <t>湘M29175</t>
  </si>
  <si>
    <t>谭华荣</t>
  </si>
  <si>
    <t>431121004406</t>
  </si>
  <si>
    <t>湘M29122</t>
  </si>
  <si>
    <t>丁美雄</t>
  </si>
  <si>
    <t>431121004627</t>
  </si>
  <si>
    <t>湘M29305</t>
  </si>
  <si>
    <t>胡建军</t>
  </si>
  <si>
    <t>431121100008</t>
  </si>
  <si>
    <t>湘M28436</t>
  </si>
  <si>
    <t>431121100116</t>
  </si>
  <si>
    <t>文明铺</t>
  </si>
  <si>
    <t>湘MC9528</t>
  </si>
  <si>
    <t>431121100100</t>
  </si>
  <si>
    <t>湘MC8018</t>
  </si>
  <si>
    <t>431121100111</t>
  </si>
  <si>
    <t>湘MC8028</t>
  </si>
  <si>
    <t>431121100109</t>
  </si>
  <si>
    <t>湘MC9555</t>
  </si>
  <si>
    <t>431121100106</t>
  </si>
  <si>
    <t>湘MC7399</t>
  </si>
  <si>
    <t>431121100108</t>
  </si>
  <si>
    <t>湘MC8218</t>
  </si>
  <si>
    <t>431121100105</t>
  </si>
  <si>
    <t>湘MC8068</t>
  </si>
  <si>
    <t>431121100107</t>
  </si>
  <si>
    <t>湘MC8799</t>
  </si>
  <si>
    <t>431121100102</t>
  </si>
  <si>
    <t>湘MC7389</t>
  </si>
  <si>
    <t>431121100113</t>
  </si>
  <si>
    <t>湘MC8200</t>
  </si>
  <si>
    <t>431121100112</t>
  </si>
  <si>
    <t>湘MC9518</t>
  </si>
  <si>
    <t>431121100110</t>
  </si>
  <si>
    <t>湘MC9128</t>
  </si>
  <si>
    <t>431121100103</t>
  </si>
  <si>
    <t>湘MC9689</t>
  </si>
  <si>
    <t>431121100101</t>
  </si>
  <si>
    <t>湘MC9188</t>
  </si>
  <si>
    <t>431121100104</t>
  </si>
  <si>
    <t>湘MC8789</t>
  </si>
  <si>
    <t>431121100155</t>
  </si>
  <si>
    <t>湘MC8606</t>
  </si>
  <si>
    <t>431121100216</t>
  </si>
  <si>
    <t>西洲</t>
  </si>
  <si>
    <t>湘MC7790</t>
  </si>
  <si>
    <t>陈安礼</t>
  </si>
  <si>
    <t>431121000150</t>
  </si>
  <si>
    <t>狭江</t>
  </si>
  <si>
    <t>湘M28501</t>
  </si>
  <si>
    <t>EQ6752PT7</t>
  </si>
  <si>
    <t>431121100231</t>
  </si>
  <si>
    <t>下马渡</t>
  </si>
  <si>
    <t>湘M29466</t>
  </si>
  <si>
    <t>SLG6602C3E</t>
  </si>
  <si>
    <t>刘隆斌</t>
  </si>
  <si>
    <t>431121004051</t>
  </si>
  <si>
    <t>湘M29590</t>
  </si>
  <si>
    <t>HSZ6600B</t>
  </si>
  <si>
    <t>431121004516</t>
  </si>
  <si>
    <t>湘M29337</t>
  </si>
  <si>
    <t>431121004518</t>
  </si>
  <si>
    <t>湘M29385</t>
  </si>
  <si>
    <t>431121004515</t>
  </si>
  <si>
    <t>湘M29249</t>
  </si>
  <si>
    <t>431121004507</t>
  </si>
  <si>
    <t>湘M29392</t>
  </si>
  <si>
    <t>蒋志生</t>
  </si>
  <si>
    <t>431121004180</t>
  </si>
  <si>
    <t>湘M29641</t>
  </si>
  <si>
    <t>李良周</t>
  </si>
  <si>
    <t>431121003565</t>
  </si>
  <si>
    <t>湘M29898</t>
  </si>
  <si>
    <t>柏祥发</t>
  </si>
  <si>
    <t>431121100043</t>
  </si>
  <si>
    <t>下七渡</t>
  </si>
  <si>
    <t>湘M28518</t>
  </si>
  <si>
    <t>杨旭明</t>
  </si>
  <si>
    <t>431121100075</t>
  </si>
  <si>
    <t>湘M28660</t>
  </si>
  <si>
    <t>431121100033</t>
  </si>
  <si>
    <t>雅园</t>
  </si>
  <si>
    <t>湘M28515</t>
  </si>
  <si>
    <t>431121003593</t>
  </si>
  <si>
    <t>羊角塘</t>
  </si>
  <si>
    <t>湘M29889</t>
  </si>
  <si>
    <t>TX6750A3</t>
  </si>
  <si>
    <t>阳三春</t>
  </si>
  <si>
    <t>431121003592</t>
  </si>
  <si>
    <t>湘M29812</t>
  </si>
  <si>
    <t>陈春发</t>
  </si>
  <si>
    <t>431121003852</t>
  </si>
  <si>
    <t>湘M29895</t>
  </si>
  <si>
    <t>蒋琳琳</t>
  </si>
  <si>
    <t>431121003851</t>
  </si>
  <si>
    <t>湘M29432</t>
  </si>
  <si>
    <t>李亚丽</t>
  </si>
  <si>
    <t>431121003853</t>
  </si>
  <si>
    <t>湘M29901</t>
  </si>
  <si>
    <t>唐志兰</t>
  </si>
  <si>
    <t>431121003854</t>
  </si>
  <si>
    <t>湘M29991</t>
  </si>
  <si>
    <t>431121003899</t>
  </si>
  <si>
    <t>湘M29456</t>
  </si>
  <si>
    <t>徐福华</t>
  </si>
  <si>
    <t>431121000612</t>
  </si>
  <si>
    <t>湘M29458</t>
  </si>
  <si>
    <t>431121003898</t>
  </si>
  <si>
    <t>湘M29949</t>
  </si>
  <si>
    <t>周文军</t>
  </si>
  <si>
    <t>431121100029</t>
  </si>
  <si>
    <t>湘M28368</t>
  </si>
  <si>
    <t>唐端生</t>
  </si>
  <si>
    <t>431121002901</t>
  </si>
  <si>
    <t>湘M25701</t>
  </si>
  <si>
    <t>唐年平</t>
  </si>
  <si>
    <t>431121002900</t>
  </si>
  <si>
    <t>湘M25782</t>
  </si>
  <si>
    <t>黄明香</t>
  </si>
  <si>
    <t>431121100028</t>
  </si>
  <si>
    <t>湘M28268</t>
  </si>
  <si>
    <t>431121100030</t>
  </si>
  <si>
    <t>湘M28342</t>
  </si>
  <si>
    <t>431121100027</t>
  </si>
  <si>
    <t>湘M28222</t>
  </si>
  <si>
    <t>431121004616</t>
  </si>
  <si>
    <t>湘M28012</t>
  </si>
  <si>
    <t>431121004618</t>
  </si>
  <si>
    <t>湘M28065</t>
  </si>
  <si>
    <t>431121004617</t>
  </si>
  <si>
    <t>湘M28031</t>
  </si>
  <si>
    <t>汪长江</t>
  </si>
  <si>
    <t>431121100084</t>
  </si>
  <si>
    <t>湘M28659</t>
  </si>
  <si>
    <t>431121100026</t>
  </si>
  <si>
    <t>湘M28286</t>
  </si>
  <si>
    <t>EQ6607LT1</t>
  </si>
  <si>
    <t>431121100025</t>
  </si>
  <si>
    <t>湘M28366</t>
  </si>
  <si>
    <t>431121004614</t>
  </si>
  <si>
    <t>湘M28050</t>
  </si>
  <si>
    <t>431121003903</t>
  </si>
  <si>
    <t>湘M29459</t>
  </si>
  <si>
    <t>431121100031</t>
  </si>
  <si>
    <t>湘M28388</t>
  </si>
  <si>
    <t>阳四虎</t>
  </si>
  <si>
    <t>431121100032</t>
  </si>
  <si>
    <t>湘M28499</t>
  </si>
  <si>
    <t>431121100220</t>
  </si>
  <si>
    <t>元贝里</t>
  </si>
  <si>
    <t>湘MC5090</t>
  </si>
  <si>
    <t>431121003510</t>
  </si>
  <si>
    <t>周塘</t>
  </si>
  <si>
    <t>湘M25475</t>
  </si>
  <si>
    <t>SLG6669C3E</t>
  </si>
  <si>
    <t>431121004422</t>
  </si>
  <si>
    <t>祝兴</t>
  </si>
  <si>
    <t>湘M28093</t>
  </si>
  <si>
    <t>事故车待报废</t>
  </si>
  <si>
    <t>张娜</t>
  </si>
  <si>
    <t>431121002902</t>
  </si>
  <si>
    <t xml:space="preserve">祁阳 </t>
  </si>
  <si>
    <t>松林</t>
  </si>
  <si>
    <t>湘M25776</t>
  </si>
  <si>
    <t>邓玉华</t>
  </si>
  <si>
    <t>431121004186</t>
  </si>
  <si>
    <t>梅湾</t>
  </si>
  <si>
    <t>湘M29728</t>
  </si>
  <si>
    <t>邓飞</t>
  </si>
  <si>
    <t>431121100081</t>
  </si>
  <si>
    <t>湘M28189</t>
  </si>
  <si>
    <t>刘小林</t>
  </si>
  <si>
    <t>431121100046</t>
  </si>
  <si>
    <t>新岭</t>
  </si>
  <si>
    <t>湘M28559</t>
  </si>
  <si>
    <t>431121100038</t>
  </si>
  <si>
    <t>朱家桥</t>
  </si>
  <si>
    <t>湘M28532</t>
  </si>
  <si>
    <t>HS6662</t>
  </si>
  <si>
    <t>李爱玲</t>
  </si>
  <si>
    <t>431121004451</t>
  </si>
  <si>
    <t>柴塘</t>
  </si>
  <si>
    <t>湘M29131</t>
  </si>
  <si>
    <t>HNQ6605E1</t>
  </si>
  <si>
    <t>431121003880</t>
  </si>
  <si>
    <t>湘M29446</t>
  </si>
  <si>
    <t>EQ6660PC2</t>
  </si>
  <si>
    <t>黄振南</t>
  </si>
  <si>
    <t>431121100037</t>
  </si>
  <si>
    <t>联盟</t>
  </si>
  <si>
    <t>湘M28536</t>
  </si>
  <si>
    <t>李新春</t>
  </si>
  <si>
    <t>431121003347</t>
  </si>
  <si>
    <t>湘M26018</t>
  </si>
  <si>
    <t>HSZ6600A</t>
  </si>
  <si>
    <t>张玉英</t>
  </si>
  <si>
    <t>431121004194</t>
  </si>
  <si>
    <t>湘M29731</t>
  </si>
  <si>
    <t>431121004207</t>
  </si>
  <si>
    <t>湘M29780</t>
  </si>
  <si>
    <t>MNQ6605E1</t>
  </si>
  <si>
    <t xml:space="preserve"> 431121100198</t>
  </si>
  <si>
    <t>西州</t>
  </si>
  <si>
    <t>湘M29553</t>
  </si>
  <si>
    <t>王光华</t>
  </si>
  <si>
    <t>431121100077</t>
  </si>
  <si>
    <t>竹山</t>
  </si>
  <si>
    <t>湘M28680</t>
  </si>
  <si>
    <t>2016-07-29</t>
  </si>
  <si>
    <t>2026-7-29</t>
  </si>
  <si>
    <t>2022-9-9</t>
  </si>
  <si>
    <t>2022-12-3</t>
  </si>
  <si>
    <t>431121100044</t>
  </si>
  <si>
    <t>湘M28517</t>
  </si>
  <si>
    <t>谢新良</t>
  </si>
  <si>
    <t>431121003385</t>
  </si>
  <si>
    <t>湘M26292</t>
  </si>
  <si>
    <t>HQC6600GSK</t>
  </si>
  <si>
    <t>431121004517</t>
  </si>
  <si>
    <t>湘M29395</t>
  </si>
  <si>
    <t>431121004568</t>
  </si>
  <si>
    <t>湘M28003</t>
  </si>
  <si>
    <t>EQ6581PT</t>
  </si>
  <si>
    <t>431121004736</t>
  </si>
  <si>
    <t>大福桥</t>
  </si>
  <si>
    <t>湘M29277</t>
  </si>
  <si>
    <t>431121004840</t>
  </si>
  <si>
    <t>湘M28276</t>
  </si>
  <si>
    <t>曾录生</t>
  </si>
  <si>
    <t>431121004118</t>
  </si>
  <si>
    <t>湘M29596</t>
  </si>
  <si>
    <t>唐小英</t>
  </si>
  <si>
    <t>431121002961</t>
  </si>
  <si>
    <t>大书</t>
  </si>
  <si>
    <t>梅溪、潘市</t>
  </si>
  <si>
    <t>湘M29260</t>
  </si>
  <si>
    <t>BJ6536B1DDA-S2</t>
  </si>
  <si>
    <t>毛柏青</t>
  </si>
  <si>
    <t>431121004392</t>
  </si>
  <si>
    <t>蔗糖.太平
三口塘</t>
  </si>
  <si>
    <t>湘M29098</t>
  </si>
  <si>
    <t>章和平</t>
  </si>
  <si>
    <t>431121004908</t>
  </si>
  <si>
    <t>中华山</t>
  </si>
  <si>
    <t>湘M28210</t>
  </si>
  <si>
    <t>夏金芳</t>
  </si>
  <si>
    <t>431121004620</t>
  </si>
  <si>
    <t>湘M29370</t>
  </si>
  <si>
    <t>乐长寿</t>
  </si>
  <si>
    <t>431121004930</t>
  </si>
  <si>
    <t>湘M28358</t>
  </si>
  <si>
    <t>李秋波</t>
  </si>
  <si>
    <t>431121004497</t>
  </si>
  <si>
    <t>荷花</t>
  </si>
  <si>
    <t>梅溪</t>
  </si>
  <si>
    <t>湘M29390</t>
  </si>
  <si>
    <t>陈华武</t>
  </si>
  <si>
    <t>431121004619</t>
  </si>
  <si>
    <t>兰桥</t>
  </si>
  <si>
    <t>湘M29349</t>
  </si>
  <si>
    <t>唐翻身</t>
  </si>
  <si>
    <t>431121003370</t>
  </si>
  <si>
    <t>湘M26296</t>
  </si>
  <si>
    <t>HS6607</t>
  </si>
  <si>
    <t>高端生</t>
  </si>
  <si>
    <t>431121001193</t>
  </si>
  <si>
    <t>湘M29225</t>
  </si>
  <si>
    <t>唐得平</t>
  </si>
  <si>
    <t>431121004621</t>
  </si>
  <si>
    <t>湘M29391</t>
  </si>
  <si>
    <t>李建设</t>
  </si>
  <si>
    <t>431121004845</t>
  </si>
  <si>
    <t>双江口</t>
  </si>
  <si>
    <t>湘M28282</t>
  </si>
  <si>
    <t>周贤佳</t>
  </si>
  <si>
    <t>431121004848</t>
  </si>
  <si>
    <t>湘M28207</t>
  </si>
  <si>
    <t>431121004600</t>
  </si>
  <si>
    <t>湘M28100</t>
  </si>
  <si>
    <t>431121002878</t>
  </si>
  <si>
    <t>湘M23288</t>
  </si>
  <si>
    <t>431121002879</t>
  </si>
  <si>
    <t>湘M25718</t>
  </si>
  <si>
    <t>431121002873</t>
  </si>
  <si>
    <t>湘M25688</t>
  </si>
  <si>
    <t>431121002881</t>
  </si>
  <si>
    <t>湘M25706</t>
  </si>
  <si>
    <t>431121004505</t>
  </si>
  <si>
    <t>湘M29346</t>
  </si>
  <si>
    <t>431121004532</t>
  </si>
  <si>
    <t>湘M29375</t>
  </si>
  <si>
    <t>431121004637</t>
  </si>
  <si>
    <t>湘M28009</t>
  </si>
  <si>
    <t>431121004634</t>
  </si>
  <si>
    <t>湘M28011</t>
  </si>
  <si>
    <t>431121004626</t>
  </si>
  <si>
    <t>湘M28073</t>
  </si>
  <si>
    <t>431121004740</t>
  </si>
  <si>
    <t>湘M29279</t>
  </si>
  <si>
    <t>431121004873</t>
  </si>
  <si>
    <t>湘M28270</t>
  </si>
  <si>
    <t>黄四红</t>
  </si>
  <si>
    <t>431121100036</t>
  </si>
  <si>
    <t>湘M28498</t>
  </si>
  <si>
    <t>陈华元</t>
  </si>
  <si>
    <t>431121004648</t>
  </si>
  <si>
    <t>龙湖</t>
  </si>
  <si>
    <t>湘M29760</t>
  </si>
  <si>
    <t>高振球</t>
  </si>
  <si>
    <t>431121004727</t>
  </si>
  <si>
    <t>湘M29276</t>
  </si>
  <si>
    <t>431121100013</t>
  </si>
  <si>
    <t>湘M28353</t>
  </si>
  <si>
    <t>董志华</t>
  </si>
  <si>
    <t>431121004874</t>
  </si>
  <si>
    <t>湘M28290</t>
  </si>
  <si>
    <t>蒋中平</t>
  </si>
  <si>
    <t>431121003871</t>
  </si>
  <si>
    <t>湘M29990</t>
  </si>
  <si>
    <t>HQC6601GSK</t>
  </si>
  <si>
    <t>王水平</t>
  </si>
  <si>
    <t>431121000107</t>
  </si>
  <si>
    <t>湘M28021</t>
  </si>
  <si>
    <t>王家凡</t>
  </si>
  <si>
    <t>431121100054</t>
  </si>
  <si>
    <t>鸟窝塘</t>
  </si>
  <si>
    <t>湘M28575</t>
  </si>
  <si>
    <t>贺刚生</t>
  </si>
  <si>
    <t>431121004185</t>
  </si>
  <si>
    <t>潘市</t>
  </si>
  <si>
    <t>合洲</t>
  </si>
  <si>
    <t>湘M29772</t>
  </si>
  <si>
    <t>周顺辉</t>
  </si>
  <si>
    <t>431121004539</t>
  </si>
  <si>
    <t>石洞源</t>
  </si>
  <si>
    <t>湘M29352</t>
  </si>
  <si>
    <t>XMQ6530JED4C</t>
  </si>
  <si>
    <t>杨四海</t>
  </si>
  <si>
    <t>431121100096</t>
  </si>
  <si>
    <t>湘M28725</t>
  </si>
  <si>
    <t>431121004371</t>
  </si>
  <si>
    <t>双凤</t>
  </si>
  <si>
    <t>湘M29143</t>
  </si>
  <si>
    <t>王爱华</t>
  </si>
  <si>
    <t>431121003734</t>
  </si>
  <si>
    <t>双同</t>
  </si>
  <si>
    <t>观音滩</t>
  </si>
  <si>
    <t>湘M29938</t>
  </si>
  <si>
    <t>谢巧梅</t>
  </si>
  <si>
    <t>431121003928</t>
  </si>
  <si>
    <t>碧莲</t>
  </si>
  <si>
    <t>湘M29805</t>
  </si>
  <si>
    <t>段新元</t>
  </si>
  <si>
    <t>431121004769</t>
  </si>
  <si>
    <t>成功</t>
  </si>
  <si>
    <t>湘M28170</t>
  </si>
  <si>
    <t>唐送军</t>
  </si>
  <si>
    <t>431121004611</t>
  </si>
  <si>
    <t>湘M28075</t>
  </si>
  <si>
    <t>曹祥云</t>
  </si>
  <si>
    <t>431121004876</t>
  </si>
  <si>
    <t>湘M28146</t>
  </si>
  <si>
    <t>陈小菊</t>
  </si>
  <si>
    <t>431121003554</t>
  </si>
  <si>
    <t>湘M29880</t>
  </si>
  <si>
    <t>宋振</t>
  </si>
  <si>
    <t>431121003557</t>
  </si>
  <si>
    <t>湘M29822</t>
  </si>
  <si>
    <t>曾卫军</t>
  </si>
  <si>
    <t>431121004411</t>
  </si>
  <si>
    <t>何家岭</t>
  </si>
  <si>
    <t>湘M29038</t>
  </si>
  <si>
    <t>何钢桥</t>
  </si>
  <si>
    <t>431121003818</t>
  </si>
  <si>
    <t>龙江桥</t>
  </si>
  <si>
    <t>湘M29823</t>
  </si>
  <si>
    <t>GL6728CQ</t>
  </si>
  <si>
    <t>唐洪旺</t>
  </si>
  <si>
    <t>431121003556</t>
  </si>
  <si>
    <t>萝卜塘、
木山庵</t>
  </si>
  <si>
    <t>湘M29830</t>
  </si>
  <si>
    <t>谢后春</t>
  </si>
  <si>
    <t>431121003553</t>
  </si>
  <si>
    <t>四角丘</t>
  </si>
  <si>
    <t>湘M29878</t>
  </si>
  <si>
    <t>陈洁文</t>
  </si>
  <si>
    <t>431121004182</t>
  </si>
  <si>
    <t>同德堂</t>
  </si>
  <si>
    <t>湘M29748</t>
  </si>
  <si>
    <t>唐艳荣</t>
  </si>
  <si>
    <t>431121004560</t>
  </si>
  <si>
    <t>乌塘</t>
  </si>
  <si>
    <t>湘M28080</t>
  </si>
  <si>
    <t>431121004000</t>
  </si>
  <si>
    <t>湘M29565</t>
  </si>
  <si>
    <t>WD6720C2</t>
  </si>
  <si>
    <t>黄翠燕</t>
  </si>
  <si>
    <t>431121004011</t>
  </si>
  <si>
    <t>新塘角</t>
  </si>
  <si>
    <t>湘M29595</t>
  </si>
  <si>
    <t>罗爱明</t>
  </si>
  <si>
    <t>431121004664</t>
  </si>
  <si>
    <t>湘M28138</t>
  </si>
  <si>
    <t>唐春生</t>
  </si>
  <si>
    <t>431121003555</t>
  </si>
  <si>
    <t>新湾</t>
  </si>
  <si>
    <t>湘M29888</t>
  </si>
  <si>
    <t>张进军</t>
  </si>
  <si>
    <t>431121004612</t>
  </si>
  <si>
    <t>左家岭</t>
  </si>
  <si>
    <t>湘M29205</t>
  </si>
  <si>
    <t>王秧生</t>
  </si>
  <si>
    <t>431121003730</t>
  </si>
  <si>
    <t>肖家</t>
  </si>
  <si>
    <t>湘M29883</t>
  </si>
  <si>
    <t>钟根桥</t>
  </si>
  <si>
    <t>431121004570</t>
  </si>
  <si>
    <t>新塘</t>
  </si>
  <si>
    <t>朝主山</t>
  </si>
  <si>
    <t>湘M28072</t>
  </si>
  <si>
    <t>邓雄</t>
  </si>
  <si>
    <t>431121004569</t>
  </si>
  <si>
    <t>铁炉冲</t>
  </si>
  <si>
    <t>湘M28032</t>
  </si>
  <si>
    <t>EQ6582PT</t>
  </si>
  <si>
    <t>王方武</t>
  </si>
  <si>
    <t>431121004954</t>
  </si>
  <si>
    <t>湘M28386</t>
  </si>
  <si>
    <t>HS6720</t>
  </si>
  <si>
    <t>桂毛生</t>
  </si>
  <si>
    <t>湘M26068</t>
  </si>
  <si>
    <t>谢得生</t>
  </si>
  <si>
    <t>湘M26270</t>
  </si>
  <si>
    <t>湘M25729</t>
  </si>
  <si>
    <t>HNQ6660GE</t>
  </si>
</sst>
</file>

<file path=xl/styles.xml><?xml version="1.0" encoding="utf-8"?>
<styleSheet xmlns="http://schemas.openxmlformats.org/spreadsheetml/2006/main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  <numFmt numFmtId="178" formatCode="0_);[Red]\(0\)"/>
    <numFmt numFmtId="179" formatCode="yyyy/m/d;@"/>
  </numFmts>
  <fonts count="31">
    <font>
      <sz val="12"/>
      <name val="宋体"/>
      <charset val="134"/>
    </font>
    <font>
      <sz val="10"/>
      <name val="宋体"/>
      <charset val="134"/>
      <scheme val="major"/>
    </font>
    <font>
      <sz val="10"/>
      <name val="宋体"/>
      <charset val="134"/>
    </font>
    <font>
      <b/>
      <sz val="16"/>
      <name val="宋体"/>
      <charset val="134"/>
    </font>
    <font>
      <b/>
      <sz val="10"/>
      <name val="宋体"/>
      <charset val="134"/>
    </font>
    <font>
      <b/>
      <sz val="10"/>
      <name val="宋体"/>
      <charset val="134"/>
      <scheme val="major"/>
    </font>
    <font>
      <sz val="10"/>
      <color rgb="FF333333"/>
      <name val="宋体"/>
      <charset val="134"/>
      <scheme val="major"/>
    </font>
    <font>
      <sz val="10"/>
      <color rgb="FFFF0000"/>
      <name val="宋体"/>
      <charset val="134"/>
    </font>
    <font>
      <sz val="10"/>
      <name val="Arial Unicode MS"/>
      <charset val="134"/>
    </font>
    <font>
      <sz val="12"/>
      <color rgb="FFFF0000"/>
      <name val="宋体"/>
      <charset val="134"/>
    </font>
    <font>
      <sz val="11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11" fillId="0" borderId="0" applyFon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3" fillId="6" borderId="3" applyNumberFormat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1" fillId="10" borderId="4" applyNumberFormat="0" applyFon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24" fillId="14" borderId="7" applyNumberFormat="0" applyAlignment="0" applyProtection="0">
      <alignment vertical="center"/>
    </xf>
    <xf numFmtId="0" fontId="25" fillId="14" borderId="3" applyNumberFormat="0" applyAlignment="0" applyProtection="0">
      <alignment vertical="center"/>
    </xf>
    <xf numFmtId="0" fontId="26" fillId="15" borderId="8" applyNumberFormat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5" fillId="33" borderId="0" applyNumberFormat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  <xf numFmtId="0" fontId="15" fillId="35" borderId="0" applyNumberFormat="0" applyBorder="0" applyAlignment="0" applyProtection="0">
      <alignment vertical="center"/>
    </xf>
  </cellStyleXfs>
  <cellXfs count="73">
    <xf numFmtId="0" fontId="0" fillId="0" borderId="0" xfId="0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176" fontId="1" fillId="0" borderId="0" xfId="0" applyNumberFormat="1" applyFont="1" applyFill="1" applyAlignment="1">
      <alignment horizontal="center" vertical="center"/>
    </xf>
    <xf numFmtId="177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178" fontId="2" fillId="0" borderId="0" xfId="0" applyNumberFormat="1" applyFont="1" applyFill="1" applyAlignment="1">
      <alignment horizontal="center" vertical="center"/>
    </xf>
    <xf numFmtId="177" fontId="0" fillId="0" borderId="0" xfId="0" applyNumberFormat="1" applyFill="1">
      <alignment vertical="center"/>
    </xf>
    <xf numFmtId="0" fontId="3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horizontal="center" vertical="center" wrapText="1"/>
    </xf>
    <xf numFmtId="177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178" fontId="2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/>
    </xf>
    <xf numFmtId="179" fontId="2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177" fontId="2" fillId="0" borderId="1" xfId="0" applyNumberFormat="1" applyFont="1" applyFill="1" applyBorder="1" applyAlignment="1">
      <alignment horizontal="center" vertical="center"/>
    </xf>
    <xf numFmtId="178" fontId="4" fillId="0" borderId="1" xfId="0" applyNumberFormat="1" applyFont="1" applyFill="1" applyBorder="1" applyAlignment="1">
      <alignment horizontal="center" vertical="center" wrapText="1"/>
    </xf>
    <xf numFmtId="179" fontId="4" fillId="0" borderId="1" xfId="0" applyNumberFormat="1" applyFont="1" applyFill="1" applyBorder="1" applyAlignment="1">
      <alignment horizontal="center" vertical="center" wrapText="1"/>
    </xf>
    <xf numFmtId="0" fontId="0" fillId="0" borderId="0" xfId="0" applyFont="1" applyFill="1">
      <alignment vertical="center"/>
    </xf>
    <xf numFmtId="178" fontId="2" fillId="0" borderId="1" xfId="0" applyNumberFormat="1" applyFont="1" applyFill="1" applyBorder="1" applyAlignment="1">
      <alignment horizontal="center" vertical="center"/>
    </xf>
    <xf numFmtId="177" fontId="0" fillId="0" borderId="0" xfId="0" applyNumberFormat="1" applyFont="1" applyFill="1">
      <alignment vertical="center"/>
    </xf>
    <xf numFmtId="177" fontId="0" fillId="0" borderId="0" xfId="0" applyNumberFormat="1" applyFont="1" applyFill="1" applyBorder="1">
      <alignment vertical="center"/>
    </xf>
    <xf numFmtId="178" fontId="0" fillId="0" borderId="0" xfId="0" applyNumberFormat="1" applyFont="1" applyFill="1">
      <alignment vertical="center"/>
    </xf>
    <xf numFmtId="178" fontId="0" fillId="0" borderId="0" xfId="0" applyNumberFormat="1" applyFill="1">
      <alignment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178" fontId="9" fillId="0" borderId="0" xfId="0" applyNumberFormat="1" applyFont="1" applyFill="1">
      <alignment vertical="center"/>
    </xf>
    <xf numFmtId="0" fontId="0" fillId="0" borderId="1" xfId="0" applyFont="1" applyFill="1" applyBorder="1">
      <alignment vertical="center"/>
    </xf>
    <xf numFmtId="0" fontId="0" fillId="0" borderId="1" xfId="0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177" fontId="0" fillId="0" borderId="1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179" fontId="2" fillId="0" borderId="2" xfId="0" applyNumberFormat="1" applyFont="1" applyFill="1" applyBorder="1" applyAlignment="1">
      <alignment horizontal="center" vertical="center"/>
    </xf>
    <xf numFmtId="0" fontId="2" fillId="0" borderId="0" xfId="0" applyFont="1" applyFill="1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0" fillId="2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0" fontId="10" fillId="4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 wrapText="1"/>
    </xf>
    <xf numFmtId="0" fontId="0" fillId="4" borderId="0" xfId="0" applyFill="1" applyBorder="1" applyAlignment="1">
      <alignment vertical="center" wrapText="1"/>
    </xf>
    <xf numFmtId="0" fontId="0" fillId="0" borderId="0" xfId="0" applyFont="1">
      <alignment vertical="center"/>
    </xf>
    <xf numFmtId="49" fontId="2" fillId="0" borderId="1" xfId="0" applyNumberFormat="1" applyFont="1" applyFill="1" applyBorder="1" applyAlignment="1" quotePrefix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0000FF"/>
      <color rgb="00FFFFFF"/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161925</xdr:colOff>
      <xdr:row>20</xdr:row>
      <xdr:rowOff>14181</xdr:rowOff>
    </xdr:to>
    <xdr:pic>
      <xdr:nvPicPr>
        <xdr:cNvPr id="3" name="图片 2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0" y="0"/>
          <a:ext cx="6610350" cy="3633470"/>
        </a:xfrm>
        <a:prstGeom prst="rect">
          <a:avLst/>
        </a:prstGeom>
      </xdr:spPr>
    </xdr:pic>
    <xdr:clientData/>
  </xdr:twoCellAnchor>
  <xdr:twoCellAnchor editAs="oneCell">
    <xdr:from>
      <xdr:col>13</xdr:col>
      <xdr:colOff>457200</xdr:colOff>
      <xdr:row>0</xdr:row>
      <xdr:rowOff>19685</xdr:rowOff>
    </xdr:from>
    <xdr:to>
      <xdr:col>25</xdr:col>
      <xdr:colOff>579840</xdr:colOff>
      <xdr:row>21</xdr:row>
      <xdr:rowOff>38576</xdr:rowOff>
    </xdr:to>
    <xdr:pic>
      <xdr:nvPicPr>
        <xdr:cNvPr id="5" name="图片 4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9829800" y="19685"/>
          <a:ext cx="8352155" cy="38188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114300</xdr:rowOff>
    </xdr:from>
    <xdr:to>
      <xdr:col>9</xdr:col>
      <xdr:colOff>64320</xdr:colOff>
      <xdr:row>43</xdr:row>
      <xdr:rowOff>123825</xdr:rowOff>
    </xdr:to>
    <xdr:pic>
      <xdr:nvPicPr>
        <xdr:cNvPr id="7" name="图片 6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0" y="3914775"/>
          <a:ext cx="6512560" cy="3990975"/>
        </a:xfrm>
        <a:prstGeom prst="rect">
          <a:avLst/>
        </a:prstGeom>
      </xdr:spPr>
    </xdr:pic>
    <xdr:clientData/>
  </xdr:twoCellAnchor>
  <xdr:twoCellAnchor editAs="oneCell">
    <xdr:from>
      <xdr:col>13</xdr:col>
      <xdr:colOff>399415</xdr:colOff>
      <xdr:row>68</xdr:row>
      <xdr:rowOff>0</xdr:rowOff>
    </xdr:from>
    <xdr:to>
      <xdr:col>23</xdr:col>
      <xdr:colOff>150714</xdr:colOff>
      <xdr:row>90</xdr:row>
      <xdr:rowOff>75447</xdr:rowOff>
    </xdr:to>
    <xdr:pic>
      <xdr:nvPicPr>
        <xdr:cNvPr id="9" name="图片 8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9772015" y="12306300"/>
          <a:ext cx="6609080" cy="4056380"/>
        </a:xfrm>
        <a:prstGeom prst="rect">
          <a:avLst/>
        </a:prstGeom>
      </xdr:spPr>
    </xdr:pic>
    <xdr:clientData/>
  </xdr:twoCellAnchor>
  <xdr:twoCellAnchor editAs="oneCell">
    <xdr:from>
      <xdr:col>13</xdr:col>
      <xdr:colOff>123190</xdr:colOff>
      <xdr:row>43</xdr:row>
      <xdr:rowOff>163195</xdr:rowOff>
    </xdr:from>
    <xdr:to>
      <xdr:col>25</xdr:col>
      <xdr:colOff>74295</xdr:colOff>
      <xdr:row>63</xdr:row>
      <xdr:rowOff>70485</xdr:rowOff>
    </xdr:to>
    <xdr:pic>
      <xdr:nvPicPr>
        <xdr:cNvPr id="11" name="图片 10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9495790" y="7945120"/>
          <a:ext cx="8180705" cy="352679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</xdr:colOff>
      <xdr:row>67</xdr:row>
      <xdr:rowOff>123825</xdr:rowOff>
    </xdr:from>
    <xdr:to>
      <xdr:col>11</xdr:col>
      <xdr:colOff>555625</xdr:colOff>
      <xdr:row>93</xdr:row>
      <xdr:rowOff>151130</xdr:rowOff>
    </xdr:to>
    <xdr:pic>
      <xdr:nvPicPr>
        <xdr:cNvPr id="12" name="图片 11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1270" y="12249150"/>
          <a:ext cx="8555355" cy="4732655"/>
        </a:xfrm>
        <a:prstGeom prst="rect">
          <a:avLst/>
        </a:prstGeom>
      </xdr:spPr>
    </xdr:pic>
    <xdr:clientData/>
  </xdr:twoCellAnchor>
  <xdr:twoCellAnchor editAs="oneCell">
    <xdr:from>
      <xdr:col>0</xdr:col>
      <xdr:colOff>75565</xdr:colOff>
      <xdr:row>103</xdr:row>
      <xdr:rowOff>9525</xdr:rowOff>
    </xdr:from>
    <xdr:to>
      <xdr:col>11</xdr:col>
      <xdr:colOff>123190</xdr:colOff>
      <xdr:row>130</xdr:row>
      <xdr:rowOff>118898</xdr:rowOff>
    </xdr:to>
    <xdr:pic>
      <xdr:nvPicPr>
        <xdr:cNvPr id="14" name="图片 13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75565" y="18649950"/>
          <a:ext cx="8048625" cy="499554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135</xdr:row>
      <xdr:rowOff>57150</xdr:rowOff>
    </xdr:from>
    <xdr:to>
      <xdr:col>10</xdr:col>
      <xdr:colOff>85725</xdr:colOff>
      <xdr:row>175</xdr:row>
      <xdr:rowOff>133350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r:embed="rId8" cstate="print"/>
        <a:srcRect/>
        <a:stretch>
          <a:fillRect/>
        </a:stretch>
      </xdr:blipFill>
      <xdr:spPr>
        <a:xfrm>
          <a:off x="142875" y="24488775"/>
          <a:ext cx="72580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352425</xdr:colOff>
      <xdr:row>119</xdr:row>
      <xdr:rowOff>114300</xdr:rowOff>
    </xdr:from>
    <xdr:to>
      <xdr:col>23</xdr:col>
      <xdr:colOff>257175</xdr:colOff>
      <xdr:row>128</xdr:row>
      <xdr:rowOff>38100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r:embed="rId9" cstate="print"/>
        <a:srcRect/>
        <a:stretch>
          <a:fillRect/>
        </a:stretch>
      </xdr:blipFill>
      <xdr:spPr>
        <a:xfrm>
          <a:off x="9725025" y="21650325"/>
          <a:ext cx="6762750" cy="1552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28575</xdr:colOff>
      <xdr:row>109</xdr:row>
      <xdr:rowOff>38100</xdr:rowOff>
    </xdr:from>
    <xdr:to>
      <xdr:col>26</xdr:col>
      <xdr:colOff>285750</xdr:colOff>
      <xdr:row>119</xdr:row>
      <xdr:rowOff>104775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r:embed="rId10" cstate="print"/>
        <a:srcRect/>
        <a:stretch>
          <a:fillRect/>
        </a:stretch>
      </xdr:blipFill>
      <xdr:spPr>
        <a:xfrm>
          <a:off x="9401175" y="19764375"/>
          <a:ext cx="9172575" cy="18764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285750</xdr:colOff>
      <xdr:row>132</xdr:row>
      <xdr:rowOff>133350</xdr:rowOff>
    </xdr:from>
    <xdr:to>
      <xdr:col>23</xdr:col>
      <xdr:colOff>600075</xdr:colOff>
      <xdr:row>151</xdr:row>
      <xdr:rowOff>161925</xdr:rowOff>
    </xdr:to>
    <xdr:pic>
      <xdr:nvPicPr>
        <xdr:cNvPr id="2" name="图片 1" descr="feac69d3e07803b148084827eb97fa2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9658350" y="24022050"/>
          <a:ext cx="7172325" cy="3467100"/>
        </a:xfrm>
        <a:prstGeom prst="rect">
          <a:avLst/>
        </a:prstGeom>
      </xdr:spPr>
    </xdr:pic>
    <xdr:clientData/>
  </xdr:twoCellAnchor>
  <xdr:twoCellAnchor editAs="oneCell">
    <xdr:from>
      <xdr:col>13</xdr:col>
      <xdr:colOff>94615</xdr:colOff>
      <xdr:row>155</xdr:row>
      <xdr:rowOff>86360</xdr:rowOff>
    </xdr:from>
    <xdr:to>
      <xdr:col>22</xdr:col>
      <xdr:colOff>47625</xdr:colOff>
      <xdr:row>176</xdr:row>
      <xdr:rowOff>114300</xdr:rowOff>
    </xdr:to>
    <xdr:pic>
      <xdr:nvPicPr>
        <xdr:cNvPr id="4" name="图片 3" descr="b491105e0d96640215796d909565048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>
          <a:off x="9467215" y="28137485"/>
          <a:ext cx="6125210" cy="38284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38:Q97"/>
  <sheetViews>
    <sheetView topLeftCell="A127" workbookViewId="0">
      <selection activeCell="M24" sqref="M24"/>
    </sheetView>
  </sheetViews>
  <sheetFormatPr defaultColWidth="9" defaultRowHeight="14.25"/>
  <cols>
    <col min="4" max="4" width="12.625"/>
    <col min="10" max="10" width="11.375" customWidth="1"/>
  </cols>
  <sheetData>
    <row r="38" spans="14:17">
      <c r="N38" s="72" t="s">
        <v>0</v>
      </c>
      <c r="P38" s="72" t="s">
        <v>1</v>
      </c>
      <c r="Q38" s="72" t="s">
        <v>2</v>
      </c>
    </row>
    <row r="39" spans="16:16">
      <c r="P39" s="72" t="s">
        <v>3</v>
      </c>
    </row>
    <row r="40" spans="16:16">
      <c r="P40" s="72" t="s">
        <v>4</v>
      </c>
    </row>
    <row r="48" spans="2:5">
      <c r="B48" s="72" t="s">
        <v>5</v>
      </c>
      <c r="C48" s="72" t="s">
        <v>6</v>
      </c>
      <c r="D48">
        <f>17*0.9/1.1</f>
        <v>13.9090909090909</v>
      </c>
      <c r="E48">
        <f>D48*1.1</f>
        <v>15.3</v>
      </c>
    </row>
    <row r="49" spans="3:6">
      <c r="C49" s="72" t="s">
        <v>7</v>
      </c>
      <c r="D49">
        <f>17.8*0.9/1.1</f>
        <v>14.5636363636364</v>
      </c>
      <c r="E49">
        <f t="shared" ref="E49:E53" si="0">D49*1.1</f>
        <v>16.02</v>
      </c>
      <c r="F49" s="72" t="s">
        <v>8</v>
      </c>
    </row>
    <row r="50" spans="3:5">
      <c r="C50" s="72" t="s">
        <v>9</v>
      </c>
      <c r="D50">
        <f>18.6*0.9/1.1</f>
        <v>15.2181818181818</v>
      </c>
      <c r="E50">
        <f t="shared" si="0"/>
        <v>16.74</v>
      </c>
    </row>
    <row r="51" spans="3:5">
      <c r="C51" s="72" t="s">
        <v>10</v>
      </c>
      <c r="D51">
        <f>19.2/1.1</f>
        <v>17.4545454545455</v>
      </c>
      <c r="E51">
        <f t="shared" si="0"/>
        <v>19.2000000000001</v>
      </c>
    </row>
    <row r="53" spans="2:5">
      <c r="B53" s="72" t="s">
        <v>11</v>
      </c>
      <c r="C53" s="72" t="s">
        <v>12</v>
      </c>
      <c r="D53">
        <f>24.5/1.1+1</f>
        <v>23.2727272727273</v>
      </c>
      <c r="E53">
        <f t="shared" si="0"/>
        <v>25.6</v>
      </c>
    </row>
    <row r="56" spans="2:4">
      <c r="B56" s="72" t="s">
        <v>13</v>
      </c>
      <c r="C56" s="72" t="s">
        <v>6</v>
      </c>
      <c r="D56">
        <f>16.3*0.9/1.1</f>
        <v>13.3363636363636</v>
      </c>
    </row>
    <row r="57" spans="3:4">
      <c r="C57" t="s">
        <v>14</v>
      </c>
      <c r="D57">
        <v>10800</v>
      </c>
    </row>
    <row r="97" spans="3:4">
      <c r="C97" s="72" t="s">
        <v>15</v>
      </c>
      <c r="D97">
        <f>40.2*0.85/1.1</f>
        <v>31.0636363636364</v>
      </c>
    </row>
  </sheetData>
  <pageMargins left="0.7" right="0.7" top="0.75" bottom="0.75" header="0.3" footer="0.3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30"/>
  <sheetViews>
    <sheetView workbookViewId="0">
      <pane ySplit="1" topLeftCell="A109" activePane="bottomLeft" state="frozen"/>
      <selection/>
      <selection pane="bottomLeft" activeCell="Q72" sqref="Q72"/>
    </sheetView>
  </sheetViews>
  <sheetFormatPr defaultColWidth="9" defaultRowHeight="20.1" customHeight="1"/>
  <cols>
    <col min="1" max="1" width="25.875" style="53" customWidth="1"/>
    <col min="2" max="2" width="12" style="53" customWidth="1"/>
    <col min="3" max="3" width="7.75" style="53" customWidth="1"/>
    <col min="4" max="4" width="10" style="53" customWidth="1"/>
    <col min="5" max="5" width="10.875" style="53" customWidth="1"/>
    <col min="6" max="6" width="11" style="53" customWidth="1"/>
    <col min="7" max="7" width="11.375" style="53" customWidth="1"/>
    <col min="8" max="8" width="8.625" style="53" customWidth="1"/>
    <col min="9" max="9" width="5.375" style="53" customWidth="1"/>
    <col min="10" max="16384" width="9" style="53"/>
  </cols>
  <sheetData>
    <row r="1" ht="30.95" customHeight="1" spans="1:9">
      <c r="A1" s="54" t="s">
        <v>16</v>
      </c>
      <c r="B1" s="54" t="s">
        <v>17</v>
      </c>
      <c r="C1" s="54" t="s">
        <v>18</v>
      </c>
      <c r="D1" s="55" t="s">
        <v>19</v>
      </c>
      <c r="E1" s="55" t="s">
        <v>20</v>
      </c>
      <c r="F1" s="55" t="s">
        <v>21</v>
      </c>
      <c r="G1" s="55" t="s">
        <v>22</v>
      </c>
      <c r="H1" s="55" t="s">
        <v>23</v>
      </c>
      <c r="I1" s="54" t="s">
        <v>24</v>
      </c>
    </row>
    <row r="2" customHeight="1" spans="1:9">
      <c r="A2" s="56" t="s">
        <v>25</v>
      </c>
      <c r="B2" s="56" t="s">
        <v>26</v>
      </c>
      <c r="C2" s="56">
        <v>19</v>
      </c>
      <c r="D2" s="56">
        <v>12.2</v>
      </c>
      <c r="E2" s="56">
        <v>13</v>
      </c>
      <c r="F2" s="56">
        <v>10.5</v>
      </c>
      <c r="G2" s="56"/>
      <c r="H2" s="56">
        <v>4</v>
      </c>
      <c r="I2" s="56">
        <v>103</v>
      </c>
    </row>
    <row r="3" customHeight="1" spans="1:9">
      <c r="A3" s="56"/>
      <c r="B3" s="56" t="s">
        <v>27</v>
      </c>
      <c r="C3" s="56"/>
      <c r="D3" s="56" t="s">
        <v>28</v>
      </c>
      <c r="E3" s="56">
        <v>15.3</v>
      </c>
      <c r="F3" s="56"/>
      <c r="G3" s="56" t="s">
        <v>29</v>
      </c>
      <c r="H3" s="56">
        <v>31</v>
      </c>
      <c r="I3" s="56"/>
    </row>
    <row r="4" customHeight="1" spans="1:9">
      <c r="A4" s="56"/>
      <c r="B4" s="56" t="s">
        <v>27</v>
      </c>
      <c r="C4" s="56">
        <v>25</v>
      </c>
      <c r="D4" s="56">
        <v>16.8</v>
      </c>
      <c r="E4" s="56">
        <v>17.8</v>
      </c>
      <c r="F4" s="56"/>
      <c r="G4" s="56"/>
      <c r="H4" s="56">
        <v>1</v>
      </c>
      <c r="I4" s="56"/>
    </row>
    <row r="5" customHeight="1" spans="1:9">
      <c r="A5" s="56"/>
      <c r="B5" s="56" t="s">
        <v>27</v>
      </c>
      <c r="C5" s="56">
        <v>27</v>
      </c>
      <c r="D5" s="56">
        <v>18.2</v>
      </c>
      <c r="E5" s="56">
        <v>17.8</v>
      </c>
      <c r="F5" s="56"/>
      <c r="G5" s="56">
        <v>17.3</v>
      </c>
      <c r="H5" s="56">
        <v>13</v>
      </c>
      <c r="I5" s="56"/>
    </row>
    <row r="6" customHeight="1" spans="1:9">
      <c r="A6" s="56"/>
      <c r="B6" s="56" t="s">
        <v>27</v>
      </c>
      <c r="C6" s="56">
        <v>29</v>
      </c>
      <c r="D6" s="56">
        <v>18.6</v>
      </c>
      <c r="E6" s="56">
        <v>16.7</v>
      </c>
      <c r="F6" s="56">
        <v>18.8</v>
      </c>
      <c r="G6" s="56"/>
      <c r="H6" s="56">
        <v>36</v>
      </c>
      <c r="I6" s="56"/>
    </row>
    <row r="7" customHeight="1" spans="1:9">
      <c r="A7" s="56"/>
      <c r="B7" s="56" t="s">
        <v>26</v>
      </c>
      <c r="C7" s="56">
        <v>31</v>
      </c>
      <c r="D7" s="56">
        <v>16.8</v>
      </c>
      <c r="E7" s="56">
        <v>17.5</v>
      </c>
      <c r="F7" s="56"/>
      <c r="G7" s="56">
        <v>16.8</v>
      </c>
      <c r="H7" s="56">
        <v>2</v>
      </c>
      <c r="I7" s="56"/>
    </row>
    <row r="8" customHeight="1" spans="1:9">
      <c r="A8" s="56"/>
      <c r="B8" s="56" t="s">
        <v>27</v>
      </c>
      <c r="C8" s="56"/>
      <c r="D8" s="56" t="s">
        <v>30</v>
      </c>
      <c r="E8" s="56">
        <v>19.2</v>
      </c>
      <c r="F8" s="56" t="s">
        <v>31</v>
      </c>
      <c r="G8" s="56">
        <v>18.1</v>
      </c>
      <c r="H8" s="56">
        <v>16</v>
      </c>
      <c r="I8" s="56"/>
    </row>
    <row r="9" customHeight="1" spans="1:9">
      <c r="A9" s="56" t="s">
        <v>32</v>
      </c>
      <c r="B9" s="56" t="s">
        <v>26</v>
      </c>
      <c r="C9" s="56">
        <v>19</v>
      </c>
      <c r="D9" s="56">
        <v>12.2</v>
      </c>
      <c r="E9" s="56">
        <v>16.8</v>
      </c>
      <c r="F9" s="56"/>
      <c r="G9" s="56"/>
      <c r="H9" s="56">
        <v>4</v>
      </c>
      <c r="I9" s="56">
        <v>13</v>
      </c>
    </row>
    <row r="10" customHeight="1" spans="1:9">
      <c r="A10" s="56"/>
      <c r="B10" s="56" t="s">
        <v>27</v>
      </c>
      <c r="C10" s="56"/>
      <c r="D10" s="56">
        <v>13.2</v>
      </c>
      <c r="E10" s="56">
        <v>17.5</v>
      </c>
      <c r="F10" s="56"/>
      <c r="G10" s="56"/>
      <c r="H10" s="56">
        <v>1</v>
      </c>
      <c r="I10" s="56"/>
    </row>
    <row r="11" customHeight="1" spans="1:9">
      <c r="A11" s="56"/>
      <c r="B11" s="56" t="s">
        <v>26</v>
      </c>
      <c r="C11" s="56">
        <v>26</v>
      </c>
      <c r="D11" s="56">
        <v>16.8</v>
      </c>
      <c r="E11" s="56"/>
      <c r="F11" s="56"/>
      <c r="G11" s="56"/>
      <c r="H11" s="56">
        <v>1</v>
      </c>
      <c r="I11" s="56"/>
    </row>
    <row r="12" customHeight="1" spans="1:9">
      <c r="A12" s="56"/>
      <c r="B12" s="56" t="s">
        <v>26</v>
      </c>
      <c r="C12" s="56">
        <v>29</v>
      </c>
      <c r="D12" s="56">
        <v>16.9</v>
      </c>
      <c r="E12" s="56"/>
      <c r="F12" s="56"/>
      <c r="G12" s="56"/>
      <c r="H12" s="56">
        <v>1</v>
      </c>
      <c r="I12" s="56"/>
    </row>
    <row r="13" customHeight="1" spans="1:9">
      <c r="A13" s="56"/>
      <c r="B13" s="56" t="s">
        <v>27</v>
      </c>
      <c r="C13" s="56">
        <v>31</v>
      </c>
      <c r="D13" s="56">
        <v>18.2</v>
      </c>
      <c r="E13" s="56">
        <v>15</v>
      </c>
      <c r="F13" s="56"/>
      <c r="G13" s="56"/>
      <c r="H13" s="56">
        <v>5</v>
      </c>
      <c r="I13" s="56"/>
    </row>
    <row r="14" customHeight="1" spans="1:9">
      <c r="A14" s="56"/>
      <c r="B14" s="56" t="s">
        <v>26</v>
      </c>
      <c r="C14" s="56"/>
      <c r="D14" s="56">
        <v>17.3</v>
      </c>
      <c r="E14" s="56"/>
      <c r="F14" s="56"/>
      <c r="G14" s="56"/>
      <c r="H14" s="56">
        <v>1</v>
      </c>
      <c r="I14" s="56"/>
    </row>
    <row r="15" customHeight="1" spans="1:9">
      <c r="A15" s="56" t="s">
        <v>33</v>
      </c>
      <c r="B15" s="57" t="s">
        <v>27</v>
      </c>
      <c r="C15" s="57">
        <v>27</v>
      </c>
      <c r="D15" s="57">
        <v>18.2</v>
      </c>
      <c r="E15" s="57">
        <v>17.9</v>
      </c>
      <c r="F15" s="57"/>
      <c r="G15" s="57"/>
      <c r="H15" s="56">
        <v>6</v>
      </c>
      <c r="I15" s="56">
        <v>7</v>
      </c>
    </row>
    <row r="16" customHeight="1" spans="1:9">
      <c r="A16" s="56"/>
      <c r="B16" s="57" t="s">
        <v>27</v>
      </c>
      <c r="C16" s="57">
        <v>29</v>
      </c>
      <c r="D16" s="57">
        <v>18.5</v>
      </c>
      <c r="E16" s="57">
        <v>19.8</v>
      </c>
      <c r="F16" s="57"/>
      <c r="G16" s="57"/>
      <c r="H16" s="56">
        <v>1</v>
      </c>
      <c r="I16" s="56"/>
    </row>
    <row r="17" customHeight="1" spans="1:9">
      <c r="A17" s="56" t="s">
        <v>34</v>
      </c>
      <c r="B17" s="57" t="s">
        <v>27</v>
      </c>
      <c r="C17" s="57">
        <v>30</v>
      </c>
      <c r="D17" s="57">
        <v>22.8</v>
      </c>
      <c r="E17" s="57"/>
      <c r="F17" s="57"/>
      <c r="G17" s="57"/>
      <c r="H17" s="56">
        <v>1</v>
      </c>
      <c r="I17" s="56">
        <v>1</v>
      </c>
    </row>
    <row r="18" customHeight="1" spans="1:9">
      <c r="A18" s="56" t="s">
        <v>35</v>
      </c>
      <c r="B18" s="57" t="s">
        <v>27</v>
      </c>
      <c r="C18" s="57">
        <v>14</v>
      </c>
      <c r="D18" s="57">
        <v>11</v>
      </c>
      <c r="E18" s="57"/>
      <c r="F18" s="57"/>
      <c r="G18" s="57"/>
      <c r="H18" s="56">
        <v>1</v>
      </c>
      <c r="I18" s="56">
        <v>1</v>
      </c>
    </row>
    <row r="19" customHeight="1" spans="1:9">
      <c r="A19" s="56" t="s">
        <v>36</v>
      </c>
      <c r="B19" s="57" t="s">
        <v>26</v>
      </c>
      <c r="C19" s="57">
        <v>25</v>
      </c>
      <c r="D19" s="57">
        <v>17.3</v>
      </c>
      <c r="E19" s="57"/>
      <c r="F19" s="57"/>
      <c r="G19" s="57">
        <v>15</v>
      </c>
      <c r="H19" s="56">
        <v>2</v>
      </c>
      <c r="I19" s="56">
        <v>3</v>
      </c>
    </row>
    <row r="20" customHeight="1" spans="1:9">
      <c r="A20" s="56"/>
      <c r="B20" s="57" t="s">
        <v>26</v>
      </c>
      <c r="C20" s="57">
        <v>29</v>
      </c>
      <c r="D20" s="57">
        <v>17.9</v>
      </c>
      <c r="E20" s="57"/>
      <c r="F20" s="57"/>
      <c r="G20" s="57"/>
      <c r="H20" s="56">
        <v>1</v>
      </c>
      <c r="I20" s="56"/>
    </row>
    <row r="21" customHeight="1" spans="1:9">
      <c r="A21" s="56" t="s">
        <v>37</v>
      </c>
      <c r="B21" s="57" t="s">
        <v>26</v>
      </c>
      <c r="C21" s="57">
        <v>25</v>
      </c>
      <c r="D21" s="57">
        <v>14.6</v>
      </c>
      <c r="E21" s="57"/>
      <c r="F21" s="57"/>
      <c r="G21" s="57"/>
      <c r="H21" s="56">
        <v>1</v>
      </c>
      <c r="I21" s="56">
        <v>8</v>
      </c>
    </row>
    <row r="22" customHeight="1" spans="1:9">
      <c r="A22" s="56"/>
      <c r="B22" s="57" t="s">
        <v>27</v>
      </c>
      <c r="C22" s="57">
        <v>31</v>
      </c>
      <c r="D22" s="57">
        <v>17.9</v>
      </c>
      <c r="E22" s="57"/>
      <c r="F22" s="57">
        <v>18</v>
      </c>
      <c r="G22" s="57"/>
      <c r="H22" s="56">
        <v>7</v>
      </c>
      <c r="I22" s="56"/>
    </row>
    <row r="23" customHeight="1" spans="1:9">
      <c r="A23" s="56" t="s">
        <v>38</v>
      </c>
      <c r="B23" s="57" t="s">
        <v>27</v>
      </c>
      <c r="C23" s="57">
        <v>19</v>
      </c>
      <c r="D23" s="57">
        <v>12.8</v>
      </c>
      <c r="E23" s="57">
        <v>12.1</v>
      </c>
      <c r="F23" s="57">
        <v>12.9</v>
      </c>
      <c r="G23" s="57"/>
      <c r="H23" s="56">
        <v>3</v>
      </c>
      <c r="I23" s="56">
        <v>3</v>
      </c>
    </row>
    <row r="24" customHeight="1" spans="1:9">
      <c r="A24" s="56" t="s">
        <v>39</v>
      </c>
      <c r="B24" s="57" t="s">
        <v>27</v>
      </c>
      <c r="C24" s="57">
        <v>19</v>
      </c>
      <c r="D24" s="57" t="s">
        <v>40</v>
      </c>
      <c r="E24" s="57"/>
      <c r="F24" s="57">
        <v>14.8</v>
      </c>
      <c r="G24" s="57">
        <v>13</v>
      </c>
      <c r="H24" s="56">
        <v>11</v>
      </c>
      <c r="I24" s="56">
        <v>21</v>
      </c>
    </row>
    <row r="25" customHeight="1" spans="1:9">
      <c r="A25" s="56"/>
      <c r="B25" s="57" t="s">
        <v>27</v>
      </c>
      <c r="C25" s="57">
        <v>25</v>
      </c>
      <c r="D25" s="57">
        <v>14.3</v>
      </c>
      <c r="E25" s="57"/>
      <c r="F25" s="57"/>
      <c r="G25" s="57"/>
      <c r="H25" s="56">
        <v>1</v>
      </c>
      <c r="I25" s="56"/>
    </row>
    <row r="26" customHeight="1" spans="1:9">
      <c r="A26" s="56"/>
      <c r="B26" s="57" t="s">
        <v>27</v>
      </c>
      <c r="C26" s="57">
        <v>29</v>
      </c>
      <c r="D26" s="57">
        <v>18.2</v>
      </c>
      <c r="E26" s="57">
        <v>16</v>
      </c>
      <c r="F26" s="57"/>
      <c r="G26" s="57"/>
      <c r="H26" s="56">
        <v>1</v>
      </c>
      <c r="I26" s="56"/>
    </row>
    <row r="27" customHeight="1" spans="1:9">
      <c r="A27" s="56"/>
      <c r="B27" s="57" t="s">
        <v>27</v>
      </c>
      <c r="C27" s="57">
        <v>30</v>
      </c>
      <c r="D27" s="57">
        <v>18.2</v>
      </c>
      <c r="E27" s="57"/>
      <c r="F27" s="57"/>
      <c r="G27" s="57"/>
      <c r="H27" s="56">
        <v>2</v>
      </c>
      <c r="I27" s="56"/>
    </row>
    <row r="28" customHeight="1" spans="1:9">
      <c r="A28" s="56"/>
      <c r="B28" s="57" t="s">
        <v>26</v>
      </c>
      <c r="C28" s="57">
        <v>31</v>
      </c>
      <c r="D28" s="57">
        <v>16.2</v>
      </c>
      <c r="E28" s="57"/>
      <c r="F28" s="57"/>
      <c r="G28" s="57"/>
      <c r="H28" s="56">
        <v>2</v>
      </c>
      <c r="I28" s="56"/>
    </row>
    <row r="29" customHeight="1" spans="1:9">
      <c r="A29" s="56"/>
      <c r="B29" s="57" t="s">
        <v>27</v>
      </c>
      <c r="C29" s="57"/>
      <c r="D29" s="57">
        <v>18.2</v>
      </c>
      <c r="E29" s="57">
        <v>20</v>
      </c>
      <c r="F29" s="57">
        <v>18.3</v>
      </c>
      <c r="G29" s="57"/>
      <c r="H29" s="56">
        <v>4</v>
      </c>
      <c r="I29" s="56"/>
    </row>
    <row r="30" customHeight="1" spans="1:9">
      <c r="A30" s="56" t="s">
        <v>41</v>
      </c>
      <c r="B30" s="57" t="s">
        <v>27</v>
      </c>
      <c r="C30" s="57">
        <v>19</v>
      </c>
      <c r="D30" s="57">
        <v>13.2</v>
      </c>
      <c r="E30" s="57"/>
      <c r="F30" s="57">
        <v>15</v>
      </c>
      <c r="G30" s="57"/>
      <c r="H30" s="56">
        <v>1</v>
      </c>
      <c r="I30" s="56">
        <v>6</v>
      </c>
    </row>
    <row r="31" customHeight="1" spans="1:9">
      <c r="A31" s="56"/>
      <c r="B31" s="57" t="s">
        <v>27</v>
      </c>
      <c r="C31" s="57">
        <v>25</v>
      </c>
      <c r="D31" s="57">
        <v>14.3</v>
      </c>
      <c r="E31" s="57"/>
      <c r="F31" s="57"/>
      <c r="G31" s="57"/>
      <c r="H31" s="56">
        <v>1</v>
      </c>
      <c r="I31" s="56"/>
    </row>
    <row r="32" customHeight="1" spans="1:9">
      <c r="A32" s="56"/>
      <c r="B32" s="57" t="s">
        <v>27</v>
      </c>
      <c r="C32" s="57">
        <v>31</v>
      </c>
      <c r="D32" s="57">
        <v>18.2</v>
      </c>
      <c r="E32" s="57"/>
      <c r="F32" s="57">
        <v>20</v>
      </c>
      <c r="G32" s="57"/>
      <c r="H32" s="56">
        <v>4</v>
      </c>
      <c r="I32" s="56"/>
    </row>
    <row r="33" customHeight="1" spans="1:9">
      <c r="A33" s="56" t="s">
        <v>42</v>
      </c>
      <c r="B33" s="57" t="s">
        <v>26</v>
      </c>
      <c r="C33" s="56">
        <v>19</v>
      </c>
      <c r="D33" s="56">
        <v>11.3</v>
      </c>
      <c r="E33" s="56"/>
      <c r="F33" s="56"/>
      <c r="G33" s="56">
        <v>9.5</v>
      </c>
      <c r="H33" s="56">
        <v>4</v>
      </c>
      <c r="I33" s="56">
        <v>16</v>
      </c>
    </row>
    <row r="34" customHeight="1" spans="1:9">
      <c r="A34" s="56"/>
      <c r="B34" s="57" t="s">
        <v>27</v>
      </c>
      <c r="C34" s="56"/>
      <c r="D34" s="56">
        <v>12.9</v>
      </c>
      <c r="E34" s="56"/>
      <c r="F34" s="56">
        <v>13</v>
      </c>
      <c r="G34" s="56"/>
      <c r="H34" s="56">
        <v>10</v>
      </c>
      <c r="I34" s="56"/>
    </row>
    <row r="35" customHeight="1" spans="1:9">
      <c r="A35" s="56"/>
      <c r="B35" s="57" t="s">
        <v>27</v>
      </c>
      <c r="C35" s="57">
        <v>25</v>
      </c>
      <c r="D35" s="57">
        <v>15</v>
      </c>
      <c r="E35" s="57"/>
      <c r="F35" s="57"/>
      <c r="G35" s="57"/>
      <c r="H35" s="56">
        <v>2</v>
      </c>
      <c r="I35" s="56"/>
    </row>
    <row r="36" customHeight="1" spans="1:9">
      <c r="A36" s="56" t="s">
        <v>43</v>
      </c>
      <c r="B36" s="57" t="s">
        <v>26</v>
      </c>
      <c r="C36" s="57">
        <v>19</v>
      </c>
      <c r="D36" s="57">
        <v>10.3</v>
      </c>
      <c r="E36" s="57"/>
      <c r="F36" s="57"/>
      <c r="G36" s="57"/>
      <c r="H36" s="56">
        <v>6</v>
      </c>
      <c r="I36" s="56">
        <v>7</v>
      </c>
    </row>
    <row r="37" customHeight="1" spans="1:9">
      <c r="A37" s="56"/>
      <c r="B37" s="57" t="s">
        <v>26</v>
      </c>
      <c r="C37" s="57">
        <v>23</v>
      </c>
      <c r="D37" s="57">
        <v>12.5</v>
      </c>
      <c r="E37" s="57"/>
      <c r="F37" s="57"/>
      <c r="G37" s="57"/>
      <c r="H37" s="56">
        <v>1</v>
      </c>
      <c r="I37" s="56"/>
    </row>
    <row r="38" customHeight="1" spans="1:9">
      <c r="A38" s="56" t="s">
        <v>44</v>
      </c>
      <c r="B38" s="57" t="s">
        <v>26</v>
      </c>
      <c r="C38" s="56">
        <v>19</v>
      </c>
      <c r="D38" s="56" t="s">
        <v>45</v>
      </c>
      <c r="E38" s="56"/>
      <c r="F38" s="56"/>
      <c r="G38" s="56">
        <v>9</v>
      </c>
      <c r="H38" s="56">
        <v>71</v>
      </c>
      <c r="I38" s="56">
        <v>104</v>
      </c>
    </row>
    <row r="39" customHeight="1" spans="1:9">
      <c r="A39" s="56"/>
      <c r="B39" s="57" t="s">
        <v>27</v>
      </c>
      <c r="C39" s="56"/>
      <c r="D39" s="56" t="s">
        <v>46</v>
      </c>
      <c r="E39" s="56"/>
      <c r="F39" s="56">
        <v>13</v>
      </c>
      <c r="G39" s="56">
        <v>10</v>
      </c>
      <c r="H39" s="56">
        <v>26</v>
      </c>
      <c r="I39" s="56"/>
    </row>
    <row r="40" customHeight="1" spans="1:9">
      <c r="A40" s="56"/>
      <c r="B40" s="57" t="s">
        <v>26</v>
      </c>
      <c r="C40" s="57">
        <v>22</v>
      </c>
      <c r="D40" s="57">
        <v>10.3</v>
      </c>
      <c r="E40" s="57"/>
      <c r="F40" s="57"/>
      <c r="G40" s="57"/>
      <c r="H40" s="56">
        <v>1</v>
      </c>
      <c r="I40" s="56"/>
    </row>
    <row r="41" customHeight="1" spans="1:9">
      <c r="A41" s="56"/>
      <c r="B41" s="57" t="s">
        <v>26</v>
      </c>
      <c r="C41" s="56">
        <v>23</v>
      </c>
      <c r="D41" s="56" t="s">
        <v>47</v>
      </c>
      <c r="E41" s="56"/>
      <c r="F41" s="56"/>
      <c r="G41" s="56"/>
      <c r="H41" s="56">
        <v>2</v>
      </c>
      <c r="I41" s="56"/>
    </row>
    <row r="42" customHeight="1" spans="1:9">
      <c r="A42" s="56"/>
      <c r="B42" s="57" t="s">
        <v>27</v>
      </c>
      <c r="C42" s="56"/>
      <c r="D42" s="56">
        <v>11.2</v>
      </c>
      <c r="E42" s="56"/>
      <c r="F42" s="56"/>
      <c r="G42" s="56"/>
      <c r="H42" s="56">
        <v>3</v>
      </c>
      <c r="I42" s="56"/>
    </row>
    <row r="43" customHeight="1" spans="1:9">
      <c r="A43" s="56"/>
      <c r="B43" s="57" t="s">
        <v>27</v>
      </c>
      <c r="C43" s="57">
        <v>25</v>
      </c>
      <c r="D43" s="57">
        <v>12</v>
      </c>
      <c r="E43" s="57"/>
      <c r="F43" s="57"/>
      <c r="G43" s="57"/>
      <c r="H43" s="56">
        <v>1</v>
      </c>
      <c r="I43" s="56"/>
    </row>
    <row r="44" customHeight="1" spans="1:9">
      <c r="A44" s="56" t="s">
        <v>48</v>
      </c>
      <c r="B44" s="57" t="s">
        <v>26</v>
      </c>
      <c r="C44" s="57">
        <v>19</v>
      </c>
      <c r="D44" s="57">
        <v>10.9</v>
      </c>
      <c r="E44" s="57"/>
      <c r="F44" s="57"/>
      <c r="G44" s="57"/>
      <c r="H44" s="56">
        <v>2</v>
      </c>
      <c r="I44" s="56">
        <v>3</v>
      </c>
    </row>
    <row r="45" customHeight="1" spans="1:9">
      <c r="A45" s="56"/>
      <c r="B45" s="56"/>
      <c r="C45" s="56">
        <v>25</v>
      </c>
      <c r="D45" s="56">
        <v>12</v>
      </c>
      <c r="E45" s="56"/>
      <c r="F45" s="56"/>
      <c r="G45" s="56"/>
      <c r="H45" s="56">
        <v>1</v>
      </c>
      <c r="I45" s="56"/>
    </row>
    <row r="46" customHeight="1" spans="1:9">
      <c r="A46" s="56" t="s">
        <v>49</v>
      </c>
      <c r="B46" s="57" t="s">
        <v>27</v>
      </c>
      <c r="C46" s="57">
        <v>19</v>
      </c>
      <c r="D46" s="57">
        <v>13.5</v>
      </c>
      <c r="E46" s="57">
        <v>11.8</v>
      </c>
      <c r="F46" s="57"/>
      <c r="G46" s="57">
        <v>13</v>
      </c>
      <c r="H46" s="56">
        <v>16</v>
      </c>
      <c r="I46" s="56">
        <v>16</v>
      </c>
    </row>
    <row r="47" customHeight="1" spans="1:9">
      <c r="A47" s="56" t="s">
        <v>50</v>
      </c>
      <c r="B47" s="57" t="s">
        <v>26</v>
      </c>
      <c r="C47" s="57">
        <v>14</v>
      </c>
      <c r="D47" s="57">
        <v>11.7</v>
      </c>
      <c r="E47" s="57"/>
      <c r="F47" s="57">
        <v>11.5</v>
      </c>
      <c r="G47" s="57"/>
      <c r="H47" s="56">
        <v>1</v>
      </c>
      <c r="I47" s="56">
        <v>2</v>
      </c>
    </row>
    <row r="48" customHeight="1" spans="1:9">
      <c r="A48" s="56"/>
      <c r="B48" s="57" t="s">
        <v>27</v>
      </c>
      <c r="C48" s="57"/>
      <c r="D48" s="57">
        <v>11.7</v>
      </c>
      <c r="E48" s="57"/>
      <c r="F48" s="57">
        <v>12</v>
      </c>
      <c r="G48" s="57"/>
      <c r="H48" s="56">
        <v>1</v>
      </c>
      <c r="I48" s="56"/>
    </row>
    <row r="49" customHeight="1" spans="1:9">
      <c r="A49" s="56" t="s">
        <v>51</v>
      </c>
      <c r="B49" s="57" t="s">
        <v>27</v>
      </c>
      <c r="C49" s="57">
        <v>19</v>
      </c>
      <c r="D49" s="57">
        <v>14.1</v>
      </c>
      <c r="E49" s="57"/>
      <c r="F49" s="57"/>
      <c r="G49" s="57"/>
      <c r="H49" s="56">
        <v>1</v>
      </c>
      <c r="I49" s="56">
        <v>6</v>
      </c>
    </row>
    <row r="50" customHeight="1" spans="1:9">
      <c r="A50" s="56"/>
      <c r="B50" s="57" t="s">
        <v>26</v>
      </c>
      <c r="C50" s="56">
        <v>31</v>
      </c>
      <c r="D50" s="56">
        <v>15.2</v>
      </c>
      <c r="E50" s="56"/>
      <c r="F50" s="56">
        <v>15</v>
      </c>
      <c r="G50" s="56"/>
      <c r="H50" s="56">
        <v>4</v>
      </c>
      <c r="I50" s="56"/>
    </row>
    <row r="51" customHeight="1" spans="1:9">
      <c r="A51" s="56"/>
      <c r="B51" s="57" t="s">
        <v>27</v>
      </c>
      <c r="C51" s="56"/>
      <c r="D51" s="56">
        <v>17.3</v>
      </c>
      <c r="E51" s="56"/>
      <c r="F51" s="56">
        <v>17</v>
      </c>
      <c r="G51" s="56"/>
      <c r="H51" s="56">
        <v>1</v>
      </c>
      <c r="I51" s="56"/>
    </row>
    <row r="52" customHeight="1" spans="1:9">
      <c r="A52" s="56" t="s">
        <v>52</v>
      </c>
      <c r="B52" s="57" t="s">
        <v>27</v>
      </c>
      <c r="C52" s="57">
        <v>28</v>
      </c>
      <c r="D52" s="57">
        <v>24.9</v>
      </c>
      <c r="E52" s="57"/>
      <c r="F52" s="57"/>
      <c r="G52" s="57">
        <v>22</v>
      </c>
      <c r="H52" s="56">
        <v>2</v>
      </c>
      <c r="I52" s="56">
        <v>18</v>
      </c>
    </row>
    <row r="53" customHeight="1" spans="1:9">
      <c r="A53" s="56"/>
      <c r="B53" s="57" t="s">
        <v>27</v>
      </c>
      <c r="C53" s="57">
        <v>29</v>
      </c>
      <c r="D53" s="57">
        <v>24.4</v>
      </c>
      <c r="E53" s="57">
        <v>24</v>
      </c>
      <c r="F53" s="57">
        <v>26.5</v>
      </c>
      <c r="G53" s="57"/>
      <c r="H53" s="56">
        <v>3</v>
      </c>
      <c r="I53" s="56"/>
    </row>
    <row r="54" customHeight="1" spans="1:9">
      <c r="A54" s="56"/>
      <c r="B54" s="57" t="s">
        <v>26</v>
      </c>
      <c r="C54" s="57">
        <v>30</v>
      </c>
      <c r="D54" s="57">
        <v>24.4</v>
      </c>
      <c r="E54" s="57">
        <v>23</v>
      </c>
      <c r="F54" s="57"/>
      <c r="G54" s="57"/>
      <c r="H54" s="56">
        <v>3</v>
      </c>
      <c r="I54" s="56"/>
    </row>
    <row r="55" customHeight="1" spans="1:9">
      <c r="A55" s="56"/>
      <c r="B55" s="57" t="s">
        <v>27</v>
      </c>
      <c r="C55" s="57"/>
      <c r="D55" s="57">
        <v>24.9</v>
      </c>
      <c r="E55" s="57">
        <v>25.6</v>
      </c>
      <c r="F55" s="57">
        <v>28</v>
      </c>
      <c r="G55" s="57">
        <v>23</v>
      </c>
      <c r="H55" s="56">
        <v>4</v>
      </c>
      <c r="I55" s="56"/>
    </row>
    <row r="56" customHeight="1" spans="1:9">
      <c r="A56" s="56"/>
      <c r="B56" s="58" t="s">
        <v>27</v>
      </c>
      <c r="C56" s="59">
        <v>31</v>
      </c>
      <c r="D56" s="59">
        <v>24.9</v>
      </c>
      <c r="E56" s="59">
        <v>25.6</v>
      </c>
      <c r="F56" s="59"/>
      <c r="G56" s="59"/>
      <c r="H56" s="56">
        <v>3</v>
      </c>
      <c r="I56" s="56"/>
    </row>
    <row r="57" customHeight="1" spans="1:9">
      <c r="A57" s="56"/>
      <c r="B57" s="57" t="s">
        <v>27</v>
      </c>
      <c r="C57" s="57">
        <v>35</v>
      </c>
      <c r="D57" s="57">
        <v>32.3</v>
      </c>
      <c r="E57" s="57">
        <v>31</v>
      </c>
      <c r="F57" s="57"/>
      <c r="G57" s="57"/>
      <c r="H57" s="56">
        <v>1</v>
      </c>
      <c r="I57" s="56"/>
    </row>
    <row r="58" customHeight="1" spans="1:9">
      <c r="A58" s="56"/>
      <c r="B58" s="57" t="s">
        <v>27</v>
      </c>
      <c r="C58" s="57">
        <v>37</v>
      </c>
      <c r="D58" s="57">
        <v>33.1</v>
      </c>
      <c r="E58" s="57">
        <v>31</v>
      </c>
      <c r="F58" s="57">
        <v>34.5</v>
      </c>
      <c r="G58" s="57"/>
      <c r="H58" s="56">
        <v>2</v>
      </c>
      <c r="I58" s="56"/>
    </row>
    <row r="59" customHeight="1" spans="1:9">
      <c r="A59" s="56" t="s">
        <v>53</v>
      </c>
      <c r="B59" s="57" t="s">
        <v>27</v>
      </c>
      <c r="C59" s="57">
        <v>30</v>
      </c>
      <c r="D59" s="57">
        <v>22</v>
      </c>
      <c r="E59" s="57">
        <v>26</v>
      </c>
      <c r="F59" s="57"/>
      <c r="G59" s="57"/>
      <c r="H59" s="56">
        <v>1</v>
      </c>
      <c r="I59" s="56">
        <v>1</v>
      </c>
    </row>
    <row r="60" customHeight="1" spans="1:9">
      <c r="A60" s="56" t="s">
        <v>24</v>
      </c>
      <c r="B60" s="56"/>
      <c r="C60" s="56"/>
      <c r="D60" s="56"/>
      <c r="E60" s="56"/>
      <c r="F60" s="56"/>
      <c r="G60" s="56"/>
      <c r="H60" s="56">
        <f>SUM(H2:H59)</f>
        <v>339</v>
      </c>
      <c r="I60" s="56">
        <v>339</v>
      </c>
    </row>
    <row r="61" customHeight="1" spans="1:9">
      <c r="A61" s="60" t="s">
        <v>54</v>
      </c>
      <c r="B61" s="60"/>
      <c r="C61" s="60"/>
      <c r="D61" s="60"/>
      <c r="E61" s="60"/>
      <c r="F61" s="60"/>
      <c r="G61" s="60"/>
      <c r="H61" s="60"/>
      <c r="I61" s="60"/>
    </row>
    <row r="64" ht="36" customHeight="1" spans="1:15">
      <c r="A64" s="47" t="s">
        <v>16</v>
      </c>
      <c r="B64" s="47" t="s">
        <v>55</v>
      </c>
      <c r="C64" s="47" t="s">
        <v>18</v>
      </c>
      <c r="D64" s="61" t="s">
        <v>56</v>
      </c>
      <c r="E64" s="50" t="s">
        <v>57</v>
      </c>
      <c r="F64" s="62" t="s">
        <v>58</v>
      </c>
      <c r="G64" s="50" t="s">
        <v>59</v>
      </c>
      <c r="H64" s="50" t="s">
        <v>20</v>
      </c>
      <c r="I64" s="50" t="s">
        <v>21</v>
      </c>
      <c r="J64" s="50" t="s">
        <v>22</v>
      </c>
      <c r="K64" s="50" t="s">
        <v>23</v>
      </c>
      <c r="L64" s="47" t="s">
        <v>24</v>
      </c>
      <c r="M64" s="63"/>
      <c r="N64" s="63"/>
      <c r="O64" s="63"/>
    </row>
    <row r="65" customHeight="1" spans="1:15">
      <c r="A65" s="64" t="s">
        <v>25</v>
      </c>
      <c r="B65" s="65" t="s">
        <v>60</v>
      </c>
      <c r="C65" s="65">
        <v>19</v>
      </c>
      <c r="D65" s="66">
        <v>13.2</v>
      </c>
      <c r="E65" s="65">
        <v>13.2</v>
      </c>
      <c r="F65" s="67">
        <f>E65-O68</f>
        <v>11.9</v>
      </c>
      <c r="G65" s="65">
        <f t="shared" ref="G65:G71" si="0">D65-E65</f>
        <v>0</v>
      </c>
      <c r="H65" s="65">
        <v>13</v>
      </c>
      <c r="I65" s="65">
        <v>10.5</v>
      </c>
      <c r="J65" s="65"/>
      <c r="K65" s="65">
        <v>4</v>
      </c>
      <c r="L65" s="65">
        <v>103</v>
      </c>
      <c r="M65" s="69" t="s">
        <v>61</v>
      </c>
      <c r="N65" s="69"/>
      <c r="O65" s="70"/>
    </row>
    <row r="66" customHeight="1" spans="1:15">
      <c r="A66" s="64"/>
      <c r="B66" s="65" t="s">
        <v>62</v>
      </c>
      <c r="C66" s="65"/>
      <c r="D66" s="66">
        <v>15.1</v>
      </c>
      <c r="E66" s="65">
        <v>15.1</v>
      </c>
      <c r="F66" s="67">
        <f>E66-O68</f>
        <v>13.8</v>
      </c>
      <c r="G66" s="65"/>
      <c r="H66" s="65"/>
      <c r="I66" s="65"/>
      <c r="J66" s="65"/>
      <c r="K66" s="65">
        <v>13</v>
      </c>
      <c r="L66" s="65"/>
      <c r="M66" s="69"/>
      <c r="N66" s="69"/>
      <c r="O66" s="70"/>
    </row>
    <row r="67" customHeight="1" spans="1:15">
      <c r="A67" s="64"/>
      <c r="B67" s="65" t="s">
        <v>63</v>
      </c>
      <c r="C67" s="65"/>
      <c r="D67" s="66">
        <v>15.1</v>
      </c>
      <c r="E67" s="65">
        <v>15.1</v>
      </c>
      <c r="F67" s="67">
        <f>E67-O69</f>
        <v>14.6</v>
      </c>
      <c r="G67" s="65">
        <f t="shared" si="0"/>
        <v>0</v>
      </c>
      <c r="H67" s="65">
        <v>15.3</v>
      </c>
      <c r="I67" s="65"/>
      <c r="J67" s="65" t="s">
        <v>29</v>
      </c>
      <c r="K67" s="65">
        <v>18</v>
      </c>
      <c r="L67" s="65"/>
      <c r="M67" s="69"/>
      <c r="N67" s="69"/>
      <c r="O67" s="70"/>
    </row>
    <row r="68" customHeight="1" spans="1:15">
      <c r="A68" s="64"/>
      <c r="B68" s="65" t="s">
        <v>63</v>
      </c>
      <c r="C68" s="65">
        <v>25</v>
      </c>
      <c r="D68" s="66">
        <v>17.3</v>
      </c>
      <c r="E68" s="65">
        <v>18.2</v>
      </c>
      <c r="F68" s="67">
        <f>E68-O69</f>
        <v>17.7</v>
      </c>
      <c r="G68" s="65">
        <f t="shared" si="0"/>
        <v>-0.899999999999999</v>
      </c>
      <c r="H68" s="65">
        <v>17.8</v>
      </c>
      <c r="I68" s="65"/>
      <c r="J68" s="65"/>
      <c r="K68" s="65">
        <v>1</v>
      </c>
      <c r="L68" s="65"/>
      <c r="M68" s="69"/>
      <c r="N68" s="69"/>
      <c r="O68" s="70">
        <v>1.3</v>
      </c>
    </row>
    <row r="69" customHeight="1" spans="1:15">
      <c r="A69" s="64"/>
      <c r="B69" s="65" t="s">
        <v>63</v>
      </c>
      <c r="C69" s="65">
        <v>27</v>
      </c>
      <c r="D69" s="66">
        <v>17.3</v>
      </c>
      <c r="E69" s="65">
        <v>18.5</v>
      </c>
      <c r="F69" s="67">
        <f>E69-O69</f>
        <v>18</v>
      </c>
      <c r="G69" s="65">
        <f t="shared" si="0"/>
        <v>-1.2</v>
      </c>
      <c r="H69" s="65">
        <v>17.8</v>
      </c>
      <c r="I69" s="65"/>
      <c r="J69" s="65">
        <v>17.3</v>
      </c>
      <c r="K69" s="65">
        <v>13</v>
      </c>
      <c r="L69" s="65"/>
      <c r="M69" s="69"/>
      <c r="N69" s="69"/>
      <c r="O69" s="70">
        <v>0.5</v>
      </c>
    </row>
    <row r="70" customHeight="1" spans="1:15">
      <c r="A70" s="64"/>
      <c r="B70" s="65" t="s">
        <v>63</v>
      </c>
      <c r="C70" s="65">
        <v>29</v>
      </c>
      <c r="D70" s="66">
        <v>19.5</v>
      </c>
      <c r="E70" s="65">
        <v>19.05</v>
      </c>
      <c r="F70" s="67">
        <f>E70-O69</f>
        <v>18.55</v>
      </c>
      <c r="G70" s="65">
        <f t="shared" si="0"/>
        <v>0.449999999999999</v>
      </c>
      <c r="H70" s="65">
        <v>16.7</v>
      </c>
      <c r="I70" s="65">
        <v>18.8</v>
      </c>
      <c r="J70" s="65"/>
      <c r="K70" s="65">
        <v>36</v>
      </c>
      <c r="L70" s="65"/>
      <c r="M70" s="69"/>
      <c r="N70" s="69"/>
      <c r="O70" s="70"/>
    </row>
    <row r="71" customHeight="1" spans="1:15">
      <c r="A71" s="64"/>
      <c r="B71" s="65" t="s">
        <v>64</v>
      </c>
      <c r="C71" s="65">
        <v>31</v>
      </c>
      <c r="D71" s="66">
        <v>17.3</v>
      </c>
      <c r="E71" s="65">
        <v>16.9</v>
      </c>
      <c r="F71" s="67">
        <f>E71-O69</f>
        <v>16.4</v>
      </c>
      <c r="G71" s="65">
        <f t="shared" si="0"/>
        <v>0.400000000000002</v>
      </c>
      <c r="H71" s="65">
        <v>17.5</v>
      </c>
      <c r="I71" s="65"/>
      <c r="J71" s="65">
        <v>16.8</v>
      </c>
      <c r="K71" s="65">
        <v>2</v>
      </c>
      <c r="L71" s="65"/>
      <c r="M71" s="69"/>
      <c r="N71" s="69"/>
      <c r="O71" s="70"/>
    </row>
    <row r="72" customHeight="1" spans="1:15">
      <c r="A72" s="64"/>
      <c r="B72" s="65" t="s">
        <v>62</v>
      </c>
      <c r="C72" s="65"/>
      <c r="D72" s="66">
        <v>19.5</v>
      </c>
      <c r="E72" s="65">
        <v>19.05</v>
      </c>
      <c r="F72" s="67">
        <f>E72-O69</f>
        <v>18.55</v>
      </c>
      <c r="G72" s="65"/>
      <c r="H72" s="65"/>
      <c r="I72" s="65"/>
      <c r="J72" s="65"/>
      <c r="K72" s="65">
        <v>11</v>
      </c>
      <c r="L72" s="65"/>
      <c r="M72" s="69"/>
      <c r="N72" s="69"/>
      <c r="O72" s="70"/>
    </row>
    <row r="73" customHeight="1" spans="1:15">
      <c r="A73" s="64"/>
      <c r="B73" s="65" t="s">
        <v>63</v>
      </c>
      <c r="C73" s="65"/>
      <c r="D73" s="66">
        <v>19.5</v>
      </c>
      <c r="E73" s="65">
        <v>19.05</v>
      </c>
      <c r="F73" s="67">
        <f>E73-O68</f>
        <v>17.75</v>
      </c>
      <c r="G73" s="65">
        <f t="shared" ref="G73:G103" si="1">D73-E73</f>
        <v>0.449999999999999</v>
      </c>
      <c r="H73" s="65">
        <v>19.2</v>
      </c>
      <c r="I73" s="65" t="s">
        <v>31</v>
      </c>
      <c r="J73" s="65">
        <v>18.1</v>
      </c>
      <c r="K73" s="65">
        <v>5</v>
      </c>
      <c r="L73" s="65"/>
      <c r="M73" s="69"/>
      <c r="N73" s="69"/>
      <c r="O73" s="70"/>
    </row>
    <row r="74" customHeight="1" spans="1:15">
      <c r="A74" s="64" t="s">
        <v>32</v>
      </c>
      <c r="B74" s="65" t="s">
        <v>60</v>
      </c>
      <c r="C74" s="65">
        <v>19</v>
      </c>
      <c r="D74" s="66">
        <v>13.2</v>
      </c>
      <c r="E74" s="65">
        <v>13.2</v>
      </c>
      <c r="F74" s="67">
        <f>E74-O68</f>
        <v>11.9</v>
      </c>
      <c r="G74" s="65">
        <f t="shared" si="1"/>
        <v>0</v>
      </c>
      <c r="H74" s="65">
        <v>16.8</v>
      </c>
      <c r="I74" s="65"/>
      <c r="J74" s="65"/>
      <c r="K74" s="65">
        <v>4</v>
      </c>
      <c r="L74" s="65">
        <v>13</v>
      </c>
      <c r="M74" s="69"/>
      <c r="N74" s="69"/>
      <c r="O74" s="70"/>
    </row>
    <row r="75" customHeight="1" spans="1:15">
      <c r="A75" s="64"/>
      <c r="B75" s="65" t="s">
        <v>62</v>
      </c>
      <c r="C75" s="65"/>
      <c r="D75" s="66">
        <v>15.1</v>
      </c>
      <c r="E75" s="65">
        <v>15.1</v>
      </c>
      <c r="F75" s="67">
        <f>E75-O68</f>
        <v>13.8</v>
      </c>
      <c r="G75" s="65">
        <f t="shared" si="1"/>
        <v>0</v>
      </c>
      <c r="H75" s="65">
        <v>17.5</v>
      </c>
      <c r="I75" s="65"/>
      <c r="J75" s="65"/>
      <c r="K75" s="65">
        <v>1</v>
      </c>
      <c r="L75" s="65"/>
      <c r="M75" s="69"/>
      <c r="N75" s="69"/>
      <c r="O75" s="70"/>
    </row>
    <row r="76" customHeight="1" spans="1:15">
      <c r="A76" s="64"/>
      <c r="B76" s="65" t="s">
        <v>60</v>
      </c>
      <c r="C76" s="65">
        <v>26</v>
      </c>
      <c r="D76" s="66">
        <v>17.3</v>
      </c>
      <c r="E76" s="65">
        <v>16.1</v>
      </c>
      <c r="F76" s="67">
        <f>E76-O68</f>
        <v>14.8</v>
      </c>
      <c r="G76" s="65">
        <f t="shared" si="1"/>
        <v>1.2</v>
      </c>
      <c r="H76" s="65"/>
      <c r="I76" s="65"/>
      <c r="J76" s="65"/>
      <c r="K76" s="65">
        <v>1</v>
      </c>
      <c r="L76" s="65"/>
      <c r="M76" s="69"/>
      <c r="N76" s="69"/>
      <c r="O76" s="70"/>
    </row>
    <row r="77" customHeight="1" spans="1:15">
      <c r="A77" s="64"/>
      <c r="B77" s="65" t="s">
        <v>60</v>
      </c>
      <c r="C77" s="65">
        <v>29</v>
      </c>
      <c r="D77" s="66">
        <v>17.3</v>
      </c>
      <c r="E77" s="65">
        <v>17.3</v>
      </c>
      <c r="F77" s="67">
        <f>E77-O68</f>
        <v>16</v>
      </c>
      <c r="G77" s="65">
        <f t="shared" si="1"/>
        <v>0</v>
      </c>
      <c r="H77" s="65"/>
      <c r="I77" s="65"/>
      <c r="J77" s="65"/>
      <c r="K77" s="65">
        <v>1</v>
      </c>
      <c r="L77" s="65"/>
      <c r="M77" s="69"/>
      <c r="N77" s="69"/>
      <c r="O77" s="70"/>
    </row>
    <row r="78" customHeight="1" spans="1:15">
      <c r="A78" s="64"/>
      <c r="B78" s="65" t="s">
        <v>62</v>
      </c>
      <c r="C78" s="65">
        <v>31</v>
      </c>
      <c r="D78" s="66">
        <v>19.5</v>
      </c>
      <c r="E78" s="65">
        <v>19.5</v>
      </c>
      <c r="F78" s="67">
        <f>E78-O68</f>
        <v>18.2</v>
      </c>
      <c r="G78" s="65">
        <f t="shared" si="1"/>
        <v>0</v>
      </c>
      <c r="H78" s="65">
        <v>15</v>
      </c>
      <c r="I78" s="65"/>
      <c r="J78" s="65"/>
      <c r="K78" s="65">
        <v>5</v>
      </c>
      <c r="L78" s="65"/>
      <c r="M78" s="69"/>
      <c r="N78" s="69"/>
      <c r="O78" s="70"/>
    </row>
    <row r="79" customHeight="1" spans="1:15">
      <c r="A79" s="64"/>
      <c r="B79" s="65" t="s">
        <v>60</v>
      </c>
      <c r="C79" s="65"/>
      <c r="D79" s="66">
        <v>17.3</v>
      </c>
      <c r="E79" s="65">
        <v>16.9</v>
      </c>
      <c r="F79" s="67">
        <f>E79-O68</f>
        <v>15.6</v>
      </c>
      <c r="G79" s="65">
        <f t="shared" si="1"/>
        <v>0.400000000000002</v>
      </c>
      <c r="H79" s="65"/>
      <c r="I79" s="65"/>
      <c r="J79" s="65"/>
      <c r="K79" s="65">
        <v>1</v>
      </c>
      <c r="L79" s="65"/>
      <c r="M79" s="69"/>
      <c r="N79" s="69"/>
      <c r="O79" s="70"/>
    </row>
    <row r="80" customHeight="1" spans="1:15">
      <c r="A80" s="64" t="s">
        <v>33</v>
      </c>
      <c r="B80" s="57" t="s">
        <v>63</v>
      </c>
      <c r="C80" s="57">
        <v>27</v>
      </c>
      <c r="D80" s="68">
        <v>17.3</v>
      </c>
      <c r="E80" s="57">
        <v>18.4</v>
      </c>
      <c r="F80" s="67">
        <f>E80-O69</f>
        <v>17.9</v>
      </c>
      <c r="G80" s="65">
        <f t="shared" si="1"/>
        <v>-1.1</v>
      </c>
      <c r="H80" s="57">
        <v>17.9</v>
      </c>
      <c r="I80" s="57"/>
      <c r="J80" s="57"/>
      <c r="K80" s="65">
        <v>6</v>
      </c>
      <c r="L80" s="65">
        <v>7</v>
      </c>
      <c r="M80" s="69"/>
      <c r="N80" s="69"/>
      <c r="O80" s="70"/>
    </row>
    <row r="81" customHeight="1" spans="1:15">
      <c r="A81" s="64"/>
      <c r="B81" s="57" t="s">
        <v>63</v>
      </c>
      <c r="C81" s="57">
        <v>29</v>
      </c>
      <c r="D81" s="68">
        <v>19.5</v>
      </c>
      <c r="E81" s="57">
        <v>18.9</v>
      </c>
      <c r="F81" s="67">
        <f>E81-O69</f>
        <v>18.4</v>
      </c>
      <c r="G81" s="65">
        <f t="shared" si="1"/>
        <v>0.600000000000001</v>
      </c>
      <c r="H81" s="57">
        <v>19.8</v>
      </c>
      <c r="I81" s="57"/>
      <c r="J81" s="57"/>
      <c r="K81" s="65">
        <v>1</v>
      </c>
      <c r="L81" s="65"/>
      <c r="M81" s="71"/>
      <c r="N81" s="71"/>
      <c r="O81" s="70"/>
    </row>
    <row r="82" customHeight="1" spans="1:15">
      <c r="A82" s="57" t="s">
        <v>34</v>
      </c>
      <c r="B82" s="57" t="s">
        <v>27</v>
      </c>
      <c r="C82" s="57">
        <v>30</v>
      </c>
      <c r="D82" s="68">
        <v>23</v>
      </c>
      <c r="E82" s="57">
        <v>18.8</v>
      </c>
      <c r="F82" s="67"/>
      <c r="G82" s="65">
        <f t="shared" si="1"/>
        <v>4.2</v>
      </c>
      <c r="H82" s="57"/>
      <c r="I82" s="57"/>
      <c r="J82" s="57"/>
      <c r="K82" s="65">
        <v>1</v>
      </c>
      <c r="L82" s="65">
        <v>1</v>
      </c>
      <c r="M82" s="63"/>
      <c r="N82" s="63"/>
      <c r="O82" s="63"/>
    </row>
    <row r="83" customHeight="1" spans="1:15">
      <c r="A83" s="57" t="s">
        <v>35</v>
      </c>
      <c r="B83" s="57" t="s">
        <v>27</v>
      </c>
      <c r="C83" s="57">
        <v>14</v>
      </c>
      <c r="D83" s="68">
        <v>11.7</v>
      </c>
      <c r="E83" s="57">
        <v>11.7</v>
      </c>
      <c r="F83" s="67"/>
      <c r="G83" s="65">
        <f t="shared" si="1"/>
        <v>0</v>
      </c>
      <c r="H83" s="57"/>
      <c r="I83" s="57"/>
      <c r="J83" s="57"/>
      <c r="K83" s="65">
        <v>1</v>
      </c>
      <c r="L83" s="65">
        <v>1</v>
      </c>
      <c r="M83" s="63"/>
      <c r="N83" s="63"/>
      <c r="O83" s="63"/>
    </row>
    <row r="84" customHeight="1" spans="1:15">
      <c r="A84" s="57" t="s">
        <v>36</v>
      </c>
      <c r="B84" s="57" t="s">
        <v>26</v>
      </c>
      <c r="C84" s="57">
        <v>25</v>
      </c>
      <c r="D84" s="68">
        <v>18</v>
      </c>
      <c r="E84" s="57">
        <v>17</v>
      </c>
      <c r="F84" s="67"/>
      <c r="G84" s="65">
        <f t="shared" si="1"/>
        <v>1</v>
      </c>
      <c r="H84" s="57"/>
      <c r="I84" s="57"/>
      <c r="J84" s="57">
        <v>15</v>
      </c>
      <c r="K84" s="65">
        <v>2</v>
      </c>
      <c r="L84" s="65">
        <v>3</v>
      </c>
      <c r="M84" s="63"/>
      <c r="N84" s="63"/>
      <c r="O84" s="63"/>
    </row>
    <row r="85" customHeight="1" spans="1:15">
      <c r="A85" s="57"/>
      <c r="B85" s="57" t="s">
        <v>26</v>
      </c>
      <c r="C85" s="57">
        <v>29</v>
      </c>
      <c r="D85" s="68">
        <v>15.1</v>
      </c>
      <c r="E85" s="57">
        <v>15.1</v>
      </c>
      <c r="F85" s="67"/>
      <c r="G85" s="65">
        <f t="shared" si="1"/>
        <v>0</v>
      </c>
      <c r="H85" s="57"/>
      <c r="I85" s="57"/>
      <c r="J85" s="57"/>
      <c r="K85" s="65">
        <v>1</v>
      </c>
      <c r="L85" s="65"/>
      <c r="M85" s="63"/>
      <c r="N85" s="63"/>
      <c r="O85" s="63"/>
    </row>
    <row r="86" customHeight="1" spans="1:15">
      <c r="A86" s="57" t="s">
        <v>37</v>
      </c>
      <c r="B86" s="57" t="s">
        <v>26</v>
      </c>
      <c r="C86" s="57">
        <v>25</v>
      </c>
      <c r="D86" s="68">
        <v>13.5</v>
      </c>
      <c r="E86" s="57">
        <v>14.6</v>
      </c>
      <c r="F86" s="67"/>
      <c r="G86" s="65">
        <f t="shared" si="1"/>
        <v>-1.1</v>
      </c>
      <c r="H86" s="57"/>
      <c r="I86" s="57"/>
      <c r="J86" s="57"/>
      <c r="K86" s="65">
        <v>1</v>
      </c>
      <c r="L86" s="65">
        <v>8</v>
      </c>
      <c r="M86" s="63"/>
      <c r="N86" s="63"/>
      <c r="O86" s="63"/>
    </row>
    <row r="87" customHeight="1" spans="1:15">
      <c r="A87" s="57"/>
      <c r="B87" s="57" t="s">
        <v>27</v>
      </c>
      <c r="C87" s="57">
        <v>31</v>
      </c>
      <c r="D87" s="68">
        <v>17.3</v>
      </c>
      <c r="E87" s="57">
        <v>18.9</v>
      </c>
      <c r="F87" s="67"/>
      <c r="G87" s="65">
        <f t="shared" si="1"/>
        <v>-1.6</v>
      </c>
      <c r="H87" s="57"/>
      <c r="I87" s="57">
        <v>18</v>
      </c>
      <c r="J87" s="57"/>
      <c r="K87" s="65">
        <v>7</v>
      </c>
      <c r="L87" s="65"/>
      <c r="M87" s="63"/>
      <c r="N87" s="63"/>
      <c r="O87" s="63"/>
    </row>
    <row r="88" customHeight="1" spans="1:15">
      <c r="A88" s="57" t="s">
        <v>38</v>
      </c>
      <c r="B88" s="57" t="s">
        <v>27</v>
      </c>
      <c r="C88" s="57">
        <v>19</v>
      </c>
      <c r="D88" s="68">
        <v>13</v>
      </c>
      <c r="E88" s="57">
        <v>13.6</v>
      </c>
      <c r="F88" s="67"/>
      <c r="G88" s="65">
        <f t="shared" si="1"/>
        <v>-0.6</v>
      </c>
      <c r="H88" s="57">
        <v>12.1</v>
      </c>
      <c r="I88" s="57">
        <v>12.9</v>
      </c>
      <c r="J88" s="57"/>
      <c r="K88" s="65">
        <v>3</v>
      </c>
      <c r="L88" s="65">
        <v>3</v>
      </c>
      <c r="M88" s="63"/>
      <c r="N88" s="63"/>
      <c r="O88" s="63"/>
    </row>
    <row r="89" customHeight="1" spans="1:15">
      <c r="A89" s="64" t="s">
        <v>39</v>
      </c>
      <c r="B89" s="57" t="s">
        <v>63</v>
      </c>
      <c r="C89" s="57">
        <v>19</v>
      </c>
      <c r="D89" s="68">
        <v>13</v>
      </c>
      <c r="E89" s="57">
        <v>14.9</v>
      </c>
      <c r="F89" s="67">
        <f>E89-O69</f>
        <v>14.4</v>
      </c>
      <c r="G89" s="65">
        <f t="shared" si="1"/>
        <v>-1.9</v>
      </c>
      <c r="H89" s="57"/>
      <c r="I89" s="57">
        <v>14.8</v>
      </c>
      <c r="J89" s="57">
        <v>13</v>
      </c>
      <c r="K89" s="65">
        <v>11</v>
      </c>
      <c r="L89" s="65">
        <v>21</v>
      </c>
      <c r="M89" s="63"/>
      <c r="N89" s="63"/>
      <c r="O89" s="63"/>
    </row>
    <row r="90" customHeight="1" spans="1:15">
      <c r="A90" s="64"/>
      <c r="B90" s="57" t="s">
        <v>62</v>
      </c>
      <c r="C90" s="57">
        <v>25</v>
      </c>
      <c r="D90" s="68">
        <v>17.3</v>
      </c>
      <c r="E90" s="57">
        <v>18.3</v>
      </c>
      <c r="F90" s="67">
        <f>E90-O68</f>
        <v>17</v>
      </c>
      <c r="G90" s="65">
        <f t="shared" si="1"/>
        <v>-1</v>
      </c>
      <c r="H90" s="57"/>
      <c r="I90" s="57"/>
      <c r="J90" s="57"/>
      <c r="K90" s="65">
        <v>1</v>
      </c>
      <c r="L90" s="65"/>
      <c r="M90" s="63"/>
      <c r="N90" s="63"/>
      <c r="O90" s="63"/>
    </row>
    <row r="91" customHeight="1" spans="1:15">
      <c r="A91" s="64"/>
      <c r="B91" s="57" t="s">
        <v>63</v>
      </c>
      <c r="C91" s="57">
        <v>29</v>
      </c>
      <c r="D91" s="68">
        <v>17.3</v>
      </c>
      <c r="E91" s="57">
        <v>19.1</v>
      </c>
      <c r="F91" s="67">
        <f>E91-O69</f>
        <v>18.6</v>
      </c>
      <c r="G91" s="65">
        <f t="shared" si="1"/>
        <v>-1.8</v>
      </c>
      <c r="H91" s="57">
        <v>16</v>
      </c>
      <c r="I91" s="57"/>
      <c r="J91" s="57"/>
      <c r="K91" s="65">
        <v>1</v>
      </c>
      <c r="L91" s="65"/>
      <c r="M91" s="63"/>
      <c r="N91" s="63"/>
      <c r="O91" s="63"/>
    </row>
    <row r="92" customHeight="1" spans="1:15">
      <c r="A92" s="64"/>
      <c r="B92" s="57" t="s">
        <v>63</v>
      </c>
      <c r="C92" s="57">
        <v>30</v>
      </c>
      <c r="D92" s="68">
        <v>17.3</v>
      </c>
      <c r="E92" s="57">
        <v>19.1</v>
      </c>
      <c r="F92" s="67">
        <f>E92-O69</f>
        <v>18.6</v>
      </c>
      <c r="G92" s="65">
        <f t="shared" si="1"/>
        <v>-1.8</v>
      </c>
      <c r="H92" s="57"/>
      <c r="I92" s="57"/>
      <c r="J92" s="57"/>
      <c r="K92" s="65">
        <v>2</v>
      </c>
      <c r="L92" s="65"/>
      <c r="M92" s="63"/>
      <c r="N92" s="63"/>
      <c r="O92" s="63"/>
    </row>
    <row r="93" customHeight="1" spans="1:15">
      <c r="A93" s="64"/>
      <c r="B93" s="57" t="s">
        <v>64</v>
      </c>
      <c r="C93" s="57">
        <v>31</v>
      </c>
      <c r="D93" s="68">
        <v>15.1</v>
      </c>
      <c r="E93" s="57">
        <v>17.3</v>
      </c>
      <c r="F93" s="67">
        <f>E93-O69</f>
        <v>16.8</v>
      </c>
      <c r="G93" s="65">
        <f t="shared" si="1"/>
        <v>-2.2</v>
      </c>
      <c r="H93" s="57"/>
      <c r="I93" s="57"/>
      <c r="J93" s="57"/>
      <c r="K93" s="65">
        <v>2</v>
      </c>
      <c r="L93" s="65"/>
      <c r="M93" s="63"/>
      <c r="N93" s="63"/>
      <c r="O93" s="63"/>
    </row>
    <row r="94" customHeight="1" spans="1:15">
      <c r="A94" s="64"/>
      <c r="B94" s="57" t="s">
        <v>63</v>
      </c>
      <c r="C94" s="57"/>
      <c r="D94" s="68">
        <v>17.3</v>
      </c>
      <c r="E94" s="57">
        <v>19.1</v>
      </c>
      <c r="F94" s="67">
        <f>E94-O69</f>
        <v>18.6</v>
      </c>
      <c r="G94" s="65">
        <f t="shared" si="1"/>
        <v>-1.8</v>
      </c>
      <c r="H94" s="57">
        <v>20</v>
      </c>
      <c r="I94" s="57">
        <v>18.3</v>
      </c>
      <c r="J94" s="57"/>
      <c r="K94" s="65">
        <v>4</v>
      </c>
      <c r="L94" s="65"/>
      <c r="M94" s="63"/>
      <c r="N94" s="63"/>
      <c r="O94" s="63"/>
    </row>
    <row r="95" customHeight="1" spans="1:15">
      <c r="A95" s="64" t="s">
        <v>41</v>
      </c>
      <c r="B95" s="57" t="s">
        <v>62</v>
      </c>
      <c r="C95" s="57">
        <v>19</v>
      </c>
      <c r="D95" s="68">
        <v>13</v>
      </c>
      <c r="E95" s="57">
        <v>14.9</v>
      </c>
      <c r="F95" s="67">
        <f>E95-O68</f>
        <v>13.6</v>
      </c>
      <c r="G95" s="65">
        <f t="shared" si="1"/>
        <v>-1.9</v>
      </c>
      <c r="H95" s="57"/>
      <c r="I95" s="57">
        <v>15</v>
      </c>
      <c r="J95" s="57"/>
      <c r="K95" s="65">
        <v>1</v>
      </c>
      <c r="L95" s="65">
        <v>6</v>
      </c>
      <c r="M95" s="63"/>
      <c r="N95" s="63"/>
      <c r="O95" s="63"/>
    </row>
    <row r="96" customHeight="1" spans="1:15">
      <c r="A96" s="64"/>
      <c r="B96" s="57" t="s">
        <v>62</v>
      </c>
      <c r="C96" s="57">
        <v>25</v>
      </c>
      <c r="D96" s="68">
        <v>17.3</v>
      </c>
      <c r="E96" s="57">
        <v>18.3</v>
      </c>
      <c r="F96" s="67">
        <f>E96-O68</f>
        <v>17</v>
      </c>
      <c r="G96" s="65">
        <f t="shared" si="1"/>
        <v>-1</v>
      </c>
      <c r="H96" s="57"/>
      <c r="I96" s="57"/>
      <c r="J96" s="57"/>
      <c r="K96" s="65">
        <v>1</v>
      </c>
      <c r="L96" s="65"/>
      <c r="M96" s="63"/>
      <c r="N96" s="63"/>
      <c r="O96" s="63"/>
    </row>
    <row r="97" customHeight="1" spans="1:15">
      <c r="A97" s="64"/>
      <c r="B97" s="57" t="s">
        <v>62</v>
      </c>
      <c r="C97" s="57">
        <v>31</v>
      </c>
      <c r="D97" s="68">
        <v>17.3</v>
      </c>
      <c r="E97" s="57">
        <v>19.1</v>
      </c>
      <c r="F97" s="67">
        <f>E97-O68</f>
        <v>17.8</v>
      </c>
      <c r="G97" s="65">
        <f t="shared" si="1"/>
        <v>-1.8</v>
      </c>
      <c r="H97" s="57"/>
      <c r="I97" s="57">
        <v>20</v>
      </c>
      <c r="J97" s="57"/>
      <c r="K97" s="65">
        <v>4</v>
      </c>
      <c r="L97" s="65"/>
      <c r="M97" s="63"/>
      <c r="N97" s="63"/>
      <c r="O97" s="63"/>
    </row>
    <row r="98" customHeight="1" spans="1:15">
      <c r="A98" s="57" t="s">
        <v>42</v>
      </c>
      <c r="B98" s="57" t="s">
        <v>26</v>
      </c>
      <c r="C98" s="65">
        <v>19</v>
      </c>
      <c r="D98" s="66">
        <v>10.9</v>
      </c>
      <c r="E98" s="65">
        <v>12.5</v>
      </c>
      <c r="F98" s="67"/>
      <c r="G98" s="65">
        <f t="shared" si="1"/>
        <v>-1.6</v>
      </c>
      <c r="H98" s="65"/>
      <c r="I98" s="65"/>
      <c r="J98" s="65">
        <v>9.5</v>
      </c>
      <c r="K98" s="65">
        <v>4</v>
      </c>
      <c r="L98" s="65">
        <v>16</v>
      </c>
      <c r="M98" s="63"/>
      <c r="N98" s="63"/>
      <c r="O98" s="63"/>
    </row>
    <row r="99" customHeight="1" spans="1:15">
      <c r="A99" s="57"/>
      <c r="B99" s="57" t="s">
        <v>27</v>
      </c>
      <c r="C99" s="65"/>
      <c r="D99" s="66">
        <v>13</v>
      </c>
      <c r="E99" s="65">
        <v>14.3</v>
      </c>
      <c r="F99" s="67"/>
      <c r="G99" s="65">
        <f t="shared" si="1"/>
        <v>-1.3</v>
      </c>
      <c r="H99" s="65"/>
      <c r="I99" s="65">
        <v>13</v>
      </c>
      <c r="J99" s="65"/>
      <c r="K99" s="65">
        <v>10</v>
      </c>
      <c r="L99" s="65"/>
      <c r="M99" s="63"/>
      <c r="N99" s="63"/>
      <c r="O99" s="63"/>
    </row>
    <row r="100" customHeight="1" spans="1:15">
      <c r="A100" s="57"/>
      <c r="B100" s="57" t="s">
        <v>27</v>
      </c>
      <c r="C100" s="57">
        <v>25</v>
      </c>
      <c r="D100" s="68">
        <v>17.3</v>
      </c>
      <c r="E100" s="57">
        <v>17.6</v>
      </c>
      <c r="F100" s="67"/>
      <c r="G100" s="65">
        <f t="shared" si="1"/>
        <v>-0.300000000000001</v>
      </c>
      <c r="H100" s="57"/>
      <c r="I100" s="57"/>
      <c r="J100" s="57"/>
      <c r="K100" s="65">
        <v>2</v>
      </c>
      <c r="L100" s="65"/>
      <c r="M100" s="63"/>
      <c r="N100" s="63"/>
      <c r="O100" s="63"/>
    </row>
    <row r="101" customHeight="1" spans="1:15">
      <c r="A101" s="57" t="s">
        <v>43</v>
      </c>
      <c r="B101" s="57" t="s">
        <v>26</v>
      </c>
      <c r="C101" s="57">
        <v>19</v>
      </c>
      <c r="D101" s="68">
        <v>10.9</v>
      </c>
      <c r="E101" s="57">
        <v>10.9</v>
      </c>
      <c r="F101" s="67"/>
      <c r="G101" s="65">
        <f t="shared" si="1"/>
        <v>0</v>
      </c>
      <c r="H101" s="57"/>
      <c r="I101" s="57"/>
      <c r="J101" s="57"/>
      <c r="K101" s="65">
        <v>6</v>
      </c>
      <c r="L101" s="65">
        <v>7</v>
      </c>
      <c r="M101" s="63"/>
      <c r="N101" s="63"/>
      <c r="O101" s="63"/>
    </row>
    <row r="102" customHeight="1" spans="1:15">
      <c r="A102" s="57"/>
      <c r="B102" s="57" t="s">
        <v>26</v>
      </c>
      <c r="C102" s="57">
        <v>23</v>
      </c>
      <c r="D102" s="68">
        <v>13.5</v>
      </c>
      <c r="E102" s="57">
        <v>13.5</v>
      </c>
      <c r="F102" s="67"/>
      <c r="G102" s="65">
        <f t="shared" si="1"/>
        <v>0</v>
      </c>
      <c r="H102" s="57"/>
      <c r="I102" s="57"/>
      <c r="J102" s="57"/>
      <c r="K102" s="65">
        <v>1</v>
      </c>
      <c r="L102" s="65"/>
      <c r="M102" s="63"/>
      <c r="N102" s="63"/>
      <c r="O102" s="63"/>
    </row>
    <row r="103" customHeight="1" spans="1:15">
      <c r="A103" s="64" t="s">
        <v>44</v>
      </c>
      <c r="B103" s="57" t="s">
        <v>60</v>
      </c>
      <c r="C103" s="65">
        <v>19</v>
      </c>
      <c r="D103" s="65">
        <v>10.9</v>
      </c>
      <c r="E103" s="65">
        <v>10.9</v>
      </c>
      <c r="F103" s="67"/>
      <c r="G103" s="65">
        <f t="shared" si="1"/>
        <v>0</v>
      </c>
      <c r="H103" s="65"/>
      <c r="I103" s="65"/>
      <c r="J103" s="65">
        <v>9</v>
      </c>
      <c r="K103" s="65">
        <v>45</v>
      </c>
      <c r="L103" s="65">
        <v>104</v>
      </c>
      <c r="M103" s="63"/>
      <c r="N103" s="63"/>
      <c r="O103" s="63"/>
    </row>
    <row r="104" customHeight="1" spans="1:15">
      <c r="A104" s="64"/>
      <c r="B104" s="57" t="s">
        <v>64</v>
      </c>
      <c r="C104" s="65"/>
      <c r="D104" s="65"/>
      <c r="E104" s="65">
        <v>10.9</v>
      </c>
      <c r="F104" s="67"/>
      <c r="G104" s="65"/>
      <c r="H104" s="65"/>
      <c r="I104" s="65"/>
      <c r="J104" s="65"/>
      <c r="K104" s="65">
        <v>26</v>
      </c>
      <c r="L104" s="65"/>
      <c r="M104" s="63"/>
      <c r="N104" s="63"/>
      <c r="O104" s="63"/>
    </row>
    <row r="105" customHeight="1" spans="1:15">
      <c r="A105" s="64"/>
      <c r="B105" s="57" t="s">
        <v>62</v>
      </c>
      <c r="C105" s="65"/>
      <c r="D105" s="65"/>
      <c r="E105" s="65">
        <v>12.8</v>
      </c>
      <c r="F105" s="67"/>
      <c r="G105" s="65"/>
      <c r="H105" s="65"/>
      <c r="I105" s="65"/>
      <c r="J105" s="65"/>
      <c r="K105" s="65">
        <v>13</v>
      </c>
      <c r="L105" s="65"/>
      <c r="M105" s="63"/>
      <c r="N105" s="63"/>
      <c r="O105" s="63"/>
    </row>
    <row r="106" customHeight="1" spans="1:15">
      <c r="A106" s="64"/>
      <c r="B106" s="57" t="s">
        <v>63</v>
      </c>
      <c r="C106" s="65"/>
      <c r="D106" s="65">
        <v>13</v>
      </c>
      <c r="E106" s="65">
        <v>12.8</v>
      </c>
      <c r="F106" s="67"/>
      <c r="G106" s="65">
        <f t="shared" ref="G106:G108" si="2">D106-E106</f>
        <v>0.199999999999999</v>
      </c>
      <c r="H106" s="65"/>
      <c r="I106" s="65">
        <v>13</v>
      </c>
      <c r="J106" s="65">
        <v>10</v>
      </c>
      <c r="K106" s="65">
        <v>13</v>
      </c>
      <c r="L106" s="65"/>
      <c r="M106" s="63"/>
      <c r="N106" s="63"/>
      <c r="O106" s="63"/>
    </row>
    <row r="107" customHeight="1" spans="1:15">
      <c r="A107" s="64"/>
      <c r="B107" s="57" t="s">
        <v>60</v>
      </c>
      <c r="C107" s="57">
        <v>22</v>
      </c>
      <c r="D107" s="57">
        <v>12</v>
      </c>
      <c r="E107" s="57">
        <v>12.5</v>
      </c>
      <c r="F107" s="67"/>
      <c r="G107" s="65">
        <f t="shared" si="2"/>
        <v>-0.5</v>
      </c>
      <c r="H107" s="57"/>
      <c r="I107" s="57"/>
      <c r="J107" s="57"/>
      <c r="K107" s="65">
        <v>1</v>
      </c>
      <c r="L107" s="65"/>
      <c r="M107" s="63"/>
      <c r="N107" s="63"/>
      <c r="O107" s="63"/>
    </row>
    <row r="108" customHeight="1" spans="1:15">
      <c r="A108" s="64"/>
      <c r="B108" s="57" t="s">
        <v>60</v>
      </c>
      <c r="C108" s="65">
        <v>23</v>
      </c>
      <c r="D108" s="65">
        <v>12</v>
      </c>
      <c r="E108" s="65">
        <v>12.5</v>
      </c>
      <c r="F108" s="67"/>
      <c r="G108" s="65">
        <f t="shared" si="2"/>
        <v>-0.5</v>
      </c>
      <c r="H108" s="65"/>
      <c r="I108" s="65"/>
      <c r="J108" s="65"/>
      <c r="K108" s="65">
        <v>1</v>
      </c>
      <c r="L108" s="65"/>
      <c r="M108" s="63"/>
      <c r="N108" s="63"/>
      <c r="O108" s="63"/>
    </row>
    <row r="109" customHeight="1" spans="1:15">
      <c r="A109" s="64"/>
      <c r="B109" s="57" t="s">
        <v>64</v>
      </c>
      <c r="C109" s="65"/>
      <c r="D109" s="65">
        <v>12</v>
      </c>
      <c r="E109" s="65">
        <v>12.5</v>
      </c>
      <c r="F109" s="67"/>
      <c r="G109" s="65"/>
      <c r="H109" s="65"/>
      <c r="I109" s="65"/>
      <c r="J109" s="65"/>
      <c r="K109" s="65">
        <v>1</v>
      </c>
      <c r="L109" s="65"/>
      <c r="M109" s="63"/>
      <c r="N109" s="63"/>
      <c r="O109" s="63"/>
    </row>
    <row r="110" customHeight="1" spans="1:15">
      <c r="A110" s="64"/>
      <c r="B110" s="57" t="s">
        <v>62</v>
      </c>
      <c r="C110" s="65"/>
      <c r="D110" s="65">
        <v>14</v>
      </c>
      <c r="E110" s="65">
        <v>14.5</v>
      </c>
      <c r="F110" s="67"/>
      <c r="G110" s="65">
        <f t="shared" ref="G110:G127" si="3">D110-E110</f>
        <v>-0.5</v>
      </c>
      <c r="H110" s="65"/>
      <c r="I110" s="65"/>
      <c r="J110" s="65"/>
      <c r="K110" s="65">
        <v>3</v>
      </c>
      <c r="L110" s="65"/>
      <c r="M110" s="63"/>
      <c r="N110" s="63"/>
      <c r="O110" s="63"/>
    </row>
    <row r="111" customHeight="1" spans="1:15">
      <c r="A111" s="64"/>
      <c r="B111" s="57" t="s">
        <v>63</v>
      </c>
      <c r="C111" s="57">
        <v>25</v>
      </c>
      <c r="D111" s="57">
        <v>12</v>
      </c>
      <c r="E111" s="57">
        <v>15</v>
      </c>
      <c r="F111" s="67"/>
      <c r="G111" s="65">
        <f t="shared" si="3"/>
        <v>-3</v>
      </c>
      <c r="H111" s="57"/>
      <c r="I111" s="57"/>
      <c r="J111" s="57"/>
      <c r="K111" s="65">
        <v>1</v>
      </c>
      <c r="L111" s="65"/>
      <c r="M111" s="63">
        <f>SUM(K103:K111)</f>
        <v>104</v>
      </c>
      <c r="N111" s="63"/>
      <c r="O111" s="63"/>
    </row>
    <row r="112" customHeight="1" spans="1:15">
      <c r="A112" s="57" t="s">
        <v>48</v>
      </c>
      <c r="B112" s="57" t="s">
        <v>26</v>
      </c>
      <c r="C112" s="57">
        <v>19</v>
      </c>
      <c r="D112" s="68">
        <v>10.9</v>
      </c>
      <c r="E112" s="57">
        <v>10.9</v>
      </c>
      <c r="F112" s="67"/>
      <c r="G112" s="65">
        <f t="shared" si="3"/>
        <v>0</v>
      </c>
      <c r="H112" s="57"/>
      <c r="I112" s="57"/>
      <c r="J112" s="57"/>
      <c r="K112" s="65">
        <v>2</v>
      </c>
      <c r="L112" s="65">
        <v>3</v>
      </c>
      <c r="M112" s="63"/>
      <c r="N112" s="63"/>
      <c r="O112" s="63"/>
    </row>
    <row r="113" customHeight="1" spans="1:15">
      <c r="A113" s="57"/>
      <c r="B113" s="65"/>
      <c r="C113" s="65">
        <v>25</v>
      </c>
      <c r="D113" s="66">
        <v>12</v>
      </c>
      <c r="E113" s="65">
        <v>12</v>
      </c>
      <c r="F113" s="67"/>
      <c r="G113" s="65">
        <f t="shared" si="3"/>
        <v>0</v>
      </c>
      <c r="H113" s="65"/>
      <c r="I113" s="65"/>
      <c r="J113" s="65"/>
      <c r="K113" s="65">
        <v>1</v>
      </c>
      <c r="L113" s="65"/>
      <c r="M113" s="63"/>
      <c r="N113" s="63"/>
      <c r="O113" s="63"/>
    </row>
    <row r="114" customHeight="1" spans="1:15">
      <c r="A114" s="57" t="s">
        <v>49</v>
      </c>
      <c r="B114" s="57" t="s">
        <v>27</v>
      </c>
      <c r="C114" s="57">
        <v>19</v>
      </c>
      <c r="D114" s="68">
        <v>13</v>
      </c>
      <c r="E114" s="57">
        <v>13.5</v>
      </c>
      <c r="F114" s="67"/>
      <c r="G114" s="65">
        <f t="shared" si="3"/>
        <v>-0.5</v>
      </c>
      <c r="H114" s="57">
        <v>11.8</v>
      </c>
      <c r="I114" s="57"/>
      <c r="J114" s="57">
        <v>13</v>
      </c>
      <c r="K114" s="65">
        <v>16</v>
      </c>
      <c r="L114" s="65">
        <v>16</v>
      </c>
      <c r="M114" s="63"/>
      <c r="N114" s="63"/>
      <c r="O114" s="63"/>
    </row>
    <row r="115" customHeight="1" spans="1:15">
      <c r="A115" s="57" t="s">
        <v>50</v>
      </c>
      <c r="B115" s="57" t="s">
        <v>26</v>
      </c>
      <c r="C115" s="57">
        <v>14</v>
      </c>
      <c r="D115" s="68">
        <v>11.7</v>
      </c>
      <c r="E115" s="57">
        <v>11.7</v>
      </c>
      <c r="F115" s="67"/>
      <c r="G115" s="65">
        <f t="shared" si="3"/>
        <v>0</v>
      </c>
      <c r="H115" s="57"/>
      <c r="I115" s="57">
        <v>11.5</v>
      </c>
      <c r="J115" s="57"/>
      <c r="K115" s="65">
        <v>1</v>
      </c>
      <c r="L115" s="65">
        <v>2</v>
      </c>
      <c r="M115" s="63"/>
      <c r="N115" s="63"/>
      <c r="O115" s="63"/>
    </row>
    <row r="116" customHeight="1" spans="1:15">
      <c r="A116" s="57"/>
      <c r="B116" s="57" t="s">
        <v>27</v>
      </c>
      <c r="C116" s="57"/>
      <c r="D116" s="68">
        <v>11.7</v>
      </c>
      <c r="E116" s="57">
        <v>11.7</v>
      </c>
      <c r="F116" s="67"/>
      <c r="G116" s="65">
        <f t="shared" si="3"/>
        <v>0</v>
      </c>
      <c r="H116" s="57"/>
      <c r="I116" s="57">
        <v>12</v>
      </c>
      <c r="J116" s="57"/>
      <c r="K116" s="65">
        <v>1</v>
      </c>
      <c r="L116" s="65"/>
      <c r="M116" s="63"/>
      <c r="N116" s="63"/>
      <c r="O116" s="63"/>
    </row>
    <row r="117" customHeight="1" spans="1:15">
      <c r="A117" s="57" t="s">
        <v>51</v>
      </c>
      <c r="B117" s="57" t="s">
        <v>27</v>
      </c>
      <c r="C117" s="57">
        <v>19</v>
      </c>
      <c r="D117" s="68">
        <v>13</v>
      </c>
      <c r="E117" s="57">
        <v>13</v>
      </c>
      <c r="F117" s="67"/>
      <c r="G117" s="65">
        <f t="shared" si="3"/>
        <v>0</v>
      </c>
      <c r="H117" s="57"/>
      <c r="I117" s="57"/>
      <c r="J117" s="57"/>
      <c r="K117" s="65">
        <v>1</v>
      </c>
      <c r="L117" s="65">
        <v>6</v>
      </c>
      <c r="M117" s="63"/>
      <c r="N117" s="63"/>
      <c r="O117" s="63"/>
    </row>
    <row r="118" customHeight="1" spans="1:15">
      <c r="A118" s="57"/>
      <c r="B118" s="57" t="s">
        <v>26</v>
      </c>
      <c r="C118" s="65">
        <v>31</v>
      </c>
      <c r="D118" s="66">
        <v>15.1</v>
      </c>
      <c r="E118" s="65">
        <v>15.5</v>
      </c>
      <c r="F118" s="67"/>
      <c r="G118" s="65">
        <f t="shared" si="3"/>
        <v>-0.4</v>
      </c>
      <c r="H118" s="65"/>
      <c r="I118" s="65">
        <v>15</v>
      </c>
      <c r="J118" s="65"/>
      <c r="K118" s="65">
        <v>4</v>
      </c>
      <c r="L118" s="65"/>
      <c r="M118" s="63"/>
      <c r="N118" s="63"/>
      <c r="O118" s="63"/>
    </row>
    <row r="119" customHeight="1" spans="1:15">
      <c r="A119" s="57"/>
      <c r="B119" s="57" t="s">
        <v>27</v>
      </c>
      <c r="C119" s="65"/>
      <c r="D119" s="66">
        <v>17.3</v>
      </c>
      <c r="E119" s="65">
        <v>17.3</v>
      </c>
      <c r="F119" s="67"/>
      <c r="G119" s="65">
        <f t="shared" si="3"/>
        <v>0</v>
      </c>
      <c r="H119" s="65"/>
      <c r="I119" s="65">
        <v>17</v>
      </c>
      <c r="J119" s="65"/>
      <c r="K119" s="65">
        <v>1</v>
      </c>
      <c r="L119" s="65"/>
      <c r="M119" s="63"/>
      <c r="N119" s="63"/>
      <c r="O119" s="63"/>
    </row>
    <row r="120" customHeight="1" spans="1:15">
      <c r="A120" s="64" t="s">
        <v>52</v>
      </c>
      <c r="B120" s="57" t="s">
        <v>63</v>
      </c>
      <c r="C120" s="57">
        <v>28</v>
      </c>
      <c r="D120" s="57">
        <v>23</v>
      </c>
      <c r="E120" s="57">
        <v>25.1</v>
      </c>
      <c r="F120" s="67">
        <f>E120-M120</f>
        <v>23.6</v>
      </c>
      <c r="G120" s="65">
        <f t="shared" si="3"/>
        <v>-2.1</v>
      </c>
      <c r="H120" s="57"/>
      <c r="I120" s="57"/>
      <c r="J120" s="57">
        <v>22</v>
      </c>
      <c r="K120" s="65">
        <v>2</v>
      </c>
      <c r="L120" s="65">
        <v>18</v>
      </c>
      <c r="M120" s="63">
        <v>1.5</v>
      </c>
      <c r="N120" s="63"/>
      <c r="O120" s="63"/>
    </row>
    <row r="121" customHeight="1" spans="1:15">
      <c r="A121" s="64"/>
      <c r="B121" s="57" t="s">
        <v>63</v>
      </c>
      <c r="C121" s="57">
        <v>29</v>
      </c>
      <c r="D121" s="57">
        <v>23</v>
      </c>
      <c r="E121" s="57">
        <v>25.1</v>
      </c>
      <c r="F121" s="67">
        <f>E121-M121</f>
        <v>23.6</v>
      </c>
      <c r="G121" s="65">
        <f t="shared" si="3"/>
        <v>-2.1</v>
      </c>
      <c r="H121" s="57">
        <v>24</v>
      </c>
      <c r="I121" s="57">
        <v>26.5</v>
      </c>
      <c r="J121" s="57"/>
      <c r="K121" s="65">
        <v>3</v>
      </c>
      <c r="L121" s="65"/>
      <c r="M121" s="63">
        <v>1.5</v>
      </c>
      <c r="N121" s="63"/>
      <c r="O121" s="63"/>
    </row>
    <row r="122" customHeight="1" spans="1:15">
      <c r="A122" s="64"/>
      <c r="B122" s="57" t="s">
        <v>64</v>
      </c>
      <c r="C122" s="57">
        <v>30</v>
      </c>
      <c r="D122" s="57">
        <v>23</v>
      </c>
      <c r="E122" s="57">
        <v>24.4</v>
      </c>
      <c r="F122" s="67">
        <v>23</v>
      </c>
      <c r="G122" s="65">
        <f t="shared" si="3"/>
        <v>-1.4</v>
      </c>
      <c r="H122" s="57">
        <v>23</v>
      </c>
      <c r="I122" s="57"/>
      <c r="J122" s="57"/>
      <c r="K122" s="65">
        <v>3</v>
      </c>
      <c r="L122" s="65"/>
      <c r="M122" s="63">
        <v>1.5</v>
      </c>
      <c r="N122" s="63"/>
      <c r="O122" s="63"/>
    </row>
    <row r="123" customHeight="1" spans="1:15">
      <c r="A123" s="64"/>
      <c r="B123" s="57" t="s">
        <v>63</v>
      </c>
      <c r="C123" s="57"/>
      <c r="D123" s="57">
        <v>23</v>
      </c>
      <c r="E123" s="57">
        <v>26.5</v>
      </c>
      <c r="F123" s="67">
        <v>24.5</v>
      </c>
      <c r="G123" s="65">
        <f t="shared" si="3"/>
        <v>-3.5</v>
      </c>
      <c r="H123" s="57">
        <v>25.6</v>
      </c>
      <c r="I123" s="57">
        <v>28</v>
      </c>
      <c r="J123" s="57">
        <v>23</v>
      </c>
      <c r="K123" s="65">
        <v>4</v>
      </c>
      <c r="L123" s="65"/>
      <c r="M123" s="63">
        <v>1.5</v>
      </c>
      <c r="N123" s="63"/>
      <c r="O123" s="63"/>
    </row>
    <row r="124" customHeight="1" spans="1:15">
      <c r="A124" s="64"/>
      <c r="B124" s="58" t="s">
        <v>63</v>
      </c>
      <c r="C124" s="59">
        <v>31</v>
      </c>
      <c r="D124" s="59">
        <v>23</v>
      </c>
      <c r="E124" s="59">
        <v>26.5</v>
      </c>
      <c r="F124" s="67">
        <v>24.5</v>
      </c>
      <c r="G124" s="65">
        <f t="shared" si="3"/>
        <v>-3.5</v>
      </c>
      <c r="H124" s="59">
        <v>25.6</v>
      </c>
      <c r="I124" s="59"/>
      <c r="J124" s="59"/>
      <c r="K124" s="65">
        <v>3</v>
      </c>
      <c r="L124" s="65"/>
      <c r="M124" s="63">
        <v>1.5</v>
      </c>
      <c r="N124" s="63"/>
      <c r="O124" s="63"/>
    </row>
    <row r="125" customHeight="1" spans="1:15">
      <c r="A125" s="64"/>
      <c r="B125" s="57" t="s">
        <v>62</v>
      </c>
      <c r="C125" s="57">
        <v>35</v>
      </c>
      <c r="D125" s="57">
        <v>32</v>
      </c>
      <c r="E125" s="57">
        <v>33.7</v>
      </c>
      <c r="F125" s="67">
        <v>31.4</v>
      </c>
      <c r="G125" s="65">
        <f t="shared" si="3"/>
        <v>-1.7</v>
      </c>
      <c r="H125" s="57">
        <v>31</v>
      </c>
      <c r="I125" s="57"/>
      <c r="J125" s="57"/>
      <c r="K125" s="65">
        <v>1</v>
      </c>
      <c r="L125" s="65"/>
      <c r="M125" s="63">
        <v>1.5</v>
      </c>
      <c r="N125" s="63"/>
      <c r="O125" s="63"/>
    </row>
    <row r="126" customHeight="1" spans="1:15">
      <c r="A126" s="64"/>
      <c r="B126" s="57" t="s">
        <v>63</v>
      </c>
      <c r="C126" s="57">
        <v>37</v>
      </c>
      <c r="D126" s="57">
        <v>32</v>
      </c>
      <c r="E126" s="57">
        <v>33.9</v>
      </c>
      <c r="F126" s="67">
        <f>E126-M126</f>
        <v>32.4</v>
      </c>
      <c r="G126" s="65">
        <f t="shared" si="3"/>
        <v>-1.9</v>
      </c>
      <c r="H126" s="57">
        <v>31</v>
      </c>
      <c r="I126" s="57">
        <v>34.5</v>
      </c>
      <c r="J126" s="57"/>
      <c r="K126" s="65">
        <v>2</v>
      </c>
      <c r="L126" s="65"/>
      <c r="M126" s="63">
        <v>1.5</v>
      </c>
      <c r="N126" s="63"/>
      <c r="O126" s="63"/>
    </row>
    <row r="127" customHeight="1" spans="1:15">
      <c r="A127" s="57" t="s">
        <v>53</v>
      </c>
      <c r="B127" s="57" t="s">
        <v>27</v>
      </c>
      <c r="C127" s="57">
        <v>30</v>
      </c>
      <c r="D127" s="68">
        <v>23</v>
      </c>
      <c r="E127" s="57">
        <v>24.8</v>
      </c>
      <c r="F127" s="65"/>
      <c r="G127" s="65">
        <f t="shared" si="3"/>
        <v>-1.8</v>
      </c>
      <c r="H127" s="57">
        <v>26</v>
      </c>
      <c r="I127" s="57"/>
      <c r="J127" s="57"/>
      <c r="K127" s="65">
        <v>1</v>
      </c>
      <c r="L127" s="65">
        <v>1</v>
      </c>
      <c r="M127" s="63"/>
      <c r="N127" s="63"/>
      <c r="O127" s="63"/>
    </row>
    <row r="128" customHeight="1" spans="1:15">
      <c r="A128" s="65" t="s">
        <v>24</v>
      </c>
      <c r="B128" s="65"/>
      <c r="C128" s="65"/>
      <c r="D128" s="65"/>
      <c r="E128" s="65"/>
      <c r="F128" s="65"/>
      <c r="G128" s="65"/>
      <c r="H128" s="65"/>
      <c r="I128" s="65"/>
      <c r="J128" s="65"/>
      <c r="K128" s="65">
        <f>SUM(K65:K127)</f>
        <v>339</v>
      </c>
      <c r="L128" s="65">
        <v>339</v>
      </c>
      <c r="M128" s="63"/>
      <c r="N128" s="63"/>
      <c r="O128" s="63"/>
    </row>
    <row r="129" customHeight="1" spans="1:15">
      <c r="A129" s="63" t="s">
        <v>65</v>
      </c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</row>
    <row r="130" customHeight="1" spans="1:15">
      <c r="A130" s="63" t="s">
        <v>66</v>
      </c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</row>
  </sheetData>
  <mergeCells count="80">
    <mergeCell ref="A61:I61"/>
    <mergeCell ref="A2:A8"/>
    <mergeCell ref="A9:A14"/>
    <mergeCell ref="A15:A16"/>
    <mergeCell ref="A19:A20"/>
    <mergeCell ref="A21:A22"/>
    <mergeCell ref="A24:A29"/>
    <mergeCell ref="A30:A32"/>
    <mergeCell ref="A33:A35"/>
    <mergeCell ref="A36:A37"/>
    <mergeCell ref="A38:A43"/>
    <mergeCell ref="A44:A45"/>
    <mergeCell ref="A47:A48"/>
    <mergeCell ref="A49:A51"/>
    <mergeCell ref="A52:A58"/>
    <mergeCell ref="A65:A73"/>
    <mergeCell ref="A74:A79"/>
    <mergeCell ref="A80:A81"/>
    <mergeCell ref="A84:A85"/>
    <mergeCell ref="A86:A87"/>
    <mergeCell ref="A89:A94"/>
    <mergeCell ref="A95:A97"/>
    <mergeCell ref="A98:A100"/>
    <mergeCell ref="A101:A102"/>
    <mergeCell ref="A103:A111"/>
    <mergeCell ref="A112:A113"/>
    <mergeCell ref="A115:A116"/>
    <mergeCell ref="A117:A119"/>
    <mergeCell ref="A120:A126"/>
    <mergeCell ref="C2:C3"/>
    <mergeCell ref="C7:C8"/>
    <mergeCell ref="C9:C10"/>
    <mergeCell ref="C13:C14"/>
    <mergeCell ref="C28:C29"/>
    <mergeCell ref="C33:C34"/>
    <mergeCell ref="C38:C39"/>
    <mergeCell ref="C41:C42"/>
    <mergeCell ref="C47:C48"/>
    <mergeCell ref="C50:C51"/>
    <mergeCell ref="C54:C55"/>
    <mergeCell ref="C65:C67"/>
    <mergeCell ref="C71:C73"/>
    <mergeCell ref="C74:C75"/>
    <mergeCell ref="C78:C79"/>
    <mergeCell ref="C93:C94"/>
    <mergeCell ref="C98:C99"/>
    <mergeCell ref="C103:C106"/>
    <mergeCell ref="C108:C110"/>
    <mergeCell ref="C115:C116"/>
    <mergeCell ref="C118:C119"/>
    <mergeCell ref="C122:C123"/>
    <mergeCell ref="I2:I8"/>
    <mergeCell ref="I9:I14"/>
    <mergeCell ref="I15:I16"/>
    <mergeCell ref="I19:I20"/>
    <mergeCell ref="I21:I22"/>
    <mergeCell ref="I24:I29"/>
    <mergeCell ref="I30:I32"/>
    <mergeCell ref="I33:I35"/>
    <mergeCell ref="I36:I37"/>
    <mergeCell ref="I38:I43"/>
    <mergeCell ref="I44:I45"/>
    <mergeCell ref="I47:I48"/>
    <mergeCell ref="I49:I51"/>
    <mergeCell ref="I52:I58"/>
    <mergeCell ref="L65:L73"/>
    <mergeCell ref="L74:L79"/>
    <mergeCell ref="L80:L81"/>
    <mergeCell ref="L84:L85"/>
    <mergeCell ref="L86:L87"/>
    <mergeCell ref="L89:L94"/>
    <mergeCell ref="L95:L97"/>
    <mergeCell ref="L98:L100"/>
    <mergeCell ref="L101:L102"/>
    <mergeCell ref="L103:L111"/>
    <mergeCell ref="L112:L113"/>
    <mergeCell ref="L115:L116"/>
    <mergeCell ref="L117:L119"/>
    <mergeCell ref="L120:L126"/>
    <mergeCell ref="M65:N80"/>
  </mergeCells>
  <pageMargins left="0.275" right="0.196527777777778" top="0.472222222222222" bottom="0.511805555555556" header="0.314583333333333" footer="0.156944444444444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A343"/>
  <sheetViews>
    <sheetView tabSelected="1" workbookViewId="0">
      <pane ySplit="3" topLeftCell="A312" activePane="bottomLeft" state="frozen"/>
      <selection/>
      <selection pane="bottomLeft" activeCell="A1" sqref="A1:AT1"/>
    </sheetView>
  </sheetViews>
  <sheetFormatPr defaultColWidth="9" defaultRowHeight="29.1" customHeight="1"/>
  <cols>
    <col min="1" max="1" width="4" style="1" customWidth="1"/>
    <col min="2" max="2" width="15.125" style="2" customWidth="1"/>
    <col min="3" max="3" width="12.125" style="2" customWidth="1"/>
    <col min="4" max="4" width="7" style="2" customWidth="1"/>
    <col min="5" max="5" width="7.5" style="2" customWidth="1"/>
    <col min="6" max="6" width="9" style="2" hidden="1" customWidth="1"/>
    <col min="7" max="7" width="8.125" style="2" customWidth="1"/>
    <col min="8" max="8" width="5.375" style="2" customWidth="1"/>
    <col min="9" max="9" width="5.875" style="2" customWidth="1"/>
    <col min="10" max="10" width="4.875" style="2" customWidth="1"/>
    <col min="11" max="11" width="14" style="2" customWidth="1"/>
    <col min="12" max="12" width="8.75" style="2" customWidth="1"/>
    <col min="13" max="13" width="9.875" style="2" customWidth="1"/>
    <col min="14" max="14" width="9.625" style="2" customWidth="1"/>
    <col min="15" max="15" width="8.875" style="2" hidden="1" customWidth="1"/>
    <col min="16" max="16" width="6.625" style="3" customWidth="1"/>
    <col min="17" max="17" width="9.5" style="2" customWidth="1"/>
    <col min="18" max="18" width="10.125" style="2" customWidth="1"/>
    <col min="19" max="19" width="5.25" style="4" customWidth="1"/>
    <col min="20" max="20" width="5.75" style="2" hidden="1" customWidth="1"/>
    <col min="21" max="21" width="9.75" style="2" hidden="1" customWidth="1"/>
    <col min="22" max="22" width="7" style="2" hidden="1" customWidth="1"/>
    <col min="23" max="23" width="8.25" style="2" hidden="1" customWidth="1"/>
    <col min="24" max="24" width="6.75" style="2" hidden="1" customWidth="1"/>
    <col min="25" max="25" width="6.875" style="2" hidden="1" customWidth="1"/>
    <col min="26" max="26" width="3.75" style="2" hidden="1" customWidth="1"/>
    <col min="27" max="27" width="6.625" style="2" hidden="1" customWidth="1"/>
    <col min="28" max="28" width="5.75" style="5" customWidth="1"/>
    <col min="29" max="29" width="9.125" style="2" hidden="1" customWidth="1"/>
    <col min="30" max="30" width="8" style="2" hidden="1" customWidth="1"/>
    <col min="31" max="31" width="9.375" style="2" hidden="1" customWidth="1"/>
    <col min="32" max="34" width="9" style="2" hidden="1" customWidth="1"/>
    <col min="35" max="35" width="11.625" style="2" hidden="1" customWidth="1"/>
    <col min="36" max="36" width="7.5" style="2" hidden="1" customWidth="1"/>
    <col min="37" max="38" width="9" style="2" hidden="1" customWidth="1"/>
    <col min="39" max="39" width="12.25" style="2" hidden="1" customWidth="1"/>
    <col min="40" max="41" width="9" style="2" hidden="1" customWidth="1"/>
    <col min="42" max="42" width="9" style="6" hidden="1" customWidth="1"/>
    <col min="43" max="43" width="9.25" style="6" customWidth="1"/>
    <col min="44" max="44" width="9.25" style="7" customWidth="1"/>
    <col min="45" max="45" width="7.25" style="6" hidden="1" customWidth="1"/>
    <col min="46" max="46" width="11.125" style="6" customWidth="1"/>
    <col min="47" max="48" width="9" style="1" hidden="1" customWidth="1"/>
    <col min="49" max="50" width="9" style="8" hidden="1" customWidth="1"/>
    <col min="51" max="51" width="9" style="1" hidden="1" customWidth="1"/>
    <col min="52" max="52" width="10.375" style="1" hidden="1" customWidth="1"/>
    <col min="53" max="54" width="9" style="1" hidden="1" customWidth="1"/>
    <col min="55" max="55" width="9" style="1" customWidth="1"/>
    <col min="56" max="16384" width="9" style="1"/>
  </cols>
  <sheetData>
    <row r="1" customHeight="1" spans="1:46">
      <c r="A1" s="9" t="s">
        <v>67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</row>
    <row r="2" customHeight="1" spans="1:43">
      <c r="A2" s="10" t="s">
        <v>68</v>
      </c>
      <c r="B2" s="6"/>
      <c r="C2" s="6"/>
      <c r="AQ2" s="6" t="s">
        <v>69</v>
      </c>
    </row>
    <row r="3" ht="60" customHeight="1" spans="1:53">
      <c r="A3" s="11" t="s">
        <v>70</v>
      </c>
      <c r="B3" s="12" t="s">
        <v>71</v>
      </c>
      <c r="C3" s="12" t="s">
        <v>72</v>
      </c>
      <c r="D3" s="12" t="s">
        <v>73</v>
      </c>
      <c r="E3" s="12" t="s">
        <v>74</v>
      </c>
      <c r="F3" s="13" t="s">
        <v>75</v>
      </c>
      <c r="G3" s="14" t="s">
        <v>76</v>
      </c>
      <c r="H3" s="14" t="s">
        <v>77</v>
      </c>
      <c r="I3" s="14" t="s">
        <v>55</v>
      </c>
      <c r="J3" s="13" t="s">
        <v>78</v>
      </c>
      <c r="K3" s="13" t="s">
        <v>79</v>
      </c>
      <c r="L3" s="13" t="s">
        <v>80</v>
      </c>
      <c r="M3" s="18" t="s">
        <v>81</v>
      </c>
      <c r="N3" s="18" t="s">
        <v>82</v>
      </c>
      <c r="O3" s="18" t="s">
        <v>83</v>
      </c>
      <c r="P3" s="19" t="s">
        <v>84</v>
      </c>
      <c r="Q3" s="22" t="s">
        <v>85</v>
      </c>
      <c r="R3" s="22" t="s">
        <v>86</v>
      </c>
      <c r="S3" s="23" t="s">
        <v>87</v>
      </c>
      <c r="T3" s="22" t="s">
        <v>88</v>
      </c>
      <c r="U3" s="22" t="s">
        <v>89</v>
      </c>
      <c r="V3" s="22" t="s">
        <v>90</v>
      </c>
      <c r="W3" s="22" t="s">
        <v>91</v>
      </c>
      <c r="X3" s="22" t="s">
        <v>92</v>
      </c>
      <c r="Y3" s="22" t="s">
        <v>93</v>
      </c>
      <c r="Z3" s="11" t="s">
        <v>94</v>
      </c>
      <c r="AA3" s="23" t="s">
        <v>95</v>
      </c>
      <c r="AB3" s="23" t="s">
        <v>96</v>
      </c>
      <c r="AC3" s="22" t="s">
        <v>97</v>
      </c>
      <c r="AD3" s="22" t="s">
        <v>98</v>
      </c>
      <c r="AE3" s="22" t="s">
        <v>99</v>
      </c>
      <c r="AF3" s="28" t="s">
        <v>100</v>
      </c>
      <c r="AG3" s="23" t="s">
        <v>101</v>
      </c>
      <c r="AH3" s="22" t="s">
        <v>102</v>
      </c>
      <c r="AI3" s="22" t="s">
        <v>103</v>
      </c>
      <c r="AJ3" s="28" t="s">
        <v>104</v>
      </c>
      <c r="AK3" s="23" t="s">
        <v>105</v>
      </c>
      <c r="AL3" s="22" t="s">
        <v>106</v>
      </c>
      <c r="AM3" s="22" t="s">
        <v>107</v>
      </c>
      <c r="AN3" s="28" t="s">
        <v>108</v>
      </c>
      <c r="AO3" s="23" t="s">
        <v>109</v>
      </c>
      <c r="AP3" s="33" t="s">
        <v>110</v>
      </c>
      <c r="AQ3" s="23" t="s">
        <v>111</v>
      </c>
      <c r="AR3" s="33" t="s">
        <v>112</v>
      </c>
      <c r="AS3" s="22" t="s">
        <v>113</v>
      </c>
      <c r="AT3" s="34" t="s">
        <v>114</v>
      </c>
      <c r="AV3" s="35" t="s">
        <v>115</v>
      </c>
      <c r="AW3" s="37" t="s">
        <v>116</v>
      </c>
      <c r="AX3" s="38" t="s">
        <v>117</v>
      </c>
      <c r="AY3" s="35" t="s">
        <v>118</v>
      </c>
      <c r="AZ3" s="39" t="s">
        <v>119</v>
      </c>
      <c r="BA3" s="35" t="s">
        <v>120</v>
      </c>
    </row>
    <row r="4" customHeight="1" spans="1:53">
      <c r="A4" s="15">
        <v>1</v>
      </c>
      <c r="B4" s="16" t="s">
        <v>121</v>
      </c>
      <c r="C4" s="16" t="s">
        <v>122</v>
      </c>
      <c r="D4" s="16" t="s">
        <v>123</v>
      </c>
      <c r="E4" s="16" t="s">
        <v>124</v>
      </c>
      <c r="F4" s="17">
        <v>112625</v>
      </c>
      <c r="G4" s="17" t="s">
        <v>125</v>
      </c>
      <c r="H4" s="17" t="s">
        <v>126</v>
      </c>
      <c r="I4" s="17" t="s">
        <v>27</v>
      </c>
      <c r="J4" s="17">
        <v>31</v>
      </c>
      <c r="K4" s="17" t="s">
        <v>25</v>
      </c>
      <c r="L4" s="17" t="s">
        <v>127</v>
      </c>
      <c r="M4" s="20">
        <v>41095</v>
      </c>
      <c r="N4" s="20">
        <v>46573</v>
      </c>
      <c r="O4" s="20">
        <v>44587</v>
      </c>
      <c r="P4" s="21">
        <f t="shared" ref="P4:P62" si="0">DATEDIF(O4,N4,"d")/365</f>
        <v>5.44</v>
      </c>
      <c r="Q4" s="20">
        <v>44774</v>
      </c>
      <c r="R4" s="20">
        <v>44864</v>
      </c>
      <c r="S4" s="24">
        <f>DATEDIF(O4,R4,"d")/30</f>
        <v>9</v>
      </c>
      <c r="T4" s="25">
        <v>720</v>
      </c>
      <c r="U4" s="25">
        <v>220000</v>
      </c>
      <c r="V4" s="25">
        <f>AX4</f>
        <v>182359</v>
      </c>
      <c r="W4" s="26">
        <f>DATEDIF(N4,R4,"d")/30</f>
        <v>-57</v>
      </c>
      <c r="X4" s="25"/>
      <c r="Y4" s="25">
        <v>2200</v>
      </c>
      <c r="Z4" s="17">
        <v>2</v>
      </c>
      <c r="AA4" s="24">
        <f>AD4+AH4+AL4</f>
        <v>11241</v>
      </c>
      <c r="AB4" s="17"/>
      <c r="AC4" s="29">
        <v>44896</v>
      </c>
      <c r="AD4" s="15">
        <v>2736</v>
      </c>
      <c r="AE4" s="30">
        <v>45106</v>
      </c>
      <c r="AF4" s="31">
        <f>DATEDIF(AC4,AE4,"d")</f>
        <v>210</v>
      </c>
      <c r="AG4" s="32">
        <f t="shared" ref="AG4:AG67" si="1">IF((AD4/365)*AF4&gt;0,(AD4/365)*AF4,0)</f>
        <v>1574</v>
      </c>
      <c r="AH4" s="15">
        <v>3483.08</v>
      </c>
      <c r="AI4" s="30">
        <v>45106</v>
      </c>
      <c r="AJ4" s="31">
        <f>DATEDIF(AC4,AI4,"d")</f>
        <v>210</v>
      </c>
      <c r="AK4" s="32">
        <f t="shared" ref="AK4:AK67" si="2">IF((AH4/365)*AJ4&gt;0,(AH4/365)*AJ4,0)</f>
        <v>2004</v>
      </c>
      <c r="AL4" s="15">
        <v>5022</v>
      </c>
      <c r="AM4" s="30">
        <v>45113</v>
      </c>
      <c r="AN4" s="31">
        <f>DATEDIF(AC4,AM4,"d")</f>
        <v>217</v>
      </c>
      <c r="AO4" s="32">
        <f t="shared" ref="AO4:AO67" si="3">IF((AL4/365)*AN4&gt;0,(AL4/365)*AN4,0)</f>
        <v>2986</v>
      </c>
      <c r="AP4" s="36">
        <f>AX4/AY4*P4</f>
        <v>66136</v>
      </c>
      <c r="AQ4" s="32">
        <f>IF(AP4&lt;20000,20000,AP4)</f>
        <v>66136</v>
      </c>
      <c r="AR4" s="36">
        <f>Y4*AZ4</f>
        <v>22000</v>
      </c>
      <c r="AS4" s="32">
        <f>AG4+AK4+AO4</f>
        <v>6564</v>
      </c>
      <c r="AT4" s="32">
        <f>SUM(AQ4+AR4)</f>
        <v>88136</v>
      </c>
      <c r="AV4" s="1">
        <v>168000</v>
      </c>
      <c r="AW4" s="8">
        <f>AV4/1.17*0.1</f>
        <v>14359</v>
      </c>
      <c r="AX4" s="8">
        <f>AV4+AW4</f>
        <v>182359</v>
      </c>
      <c r="AY4" s="1">
        <v>15</v>
      </c>
      <c r="AZ4" s="40">
        <f>S4+1</f>
        <v>10</v>
      </c>
      <c r="BA4" s="8">
        <f>AX4-U4</f>
        <v>-37641</v>
      </c>
    </row>
    <row r="5" customHeight="1" spans="1:53">
      <c r="A5" s="15">
        <v>2</v>
      </c>
      <c r="B5" s="16" t="s">
        <v>128</v>
      </c>
      <c r="C5" s="16" t="s">
        <v>129</v>
      </c>
      <c r="D5" s="16" t="s">
        <v>123</v>
      </c>
      <c r="E5" s="16" t="s">
        <v>130</v>
      </c>
      <c r="F5" s="17">
        <v>112782</v>
      </c>
      <c r="G5" s="17" t="s">
        <v>131</v>
      </c>
      <c r="H5" s="17" t="s">
        <v>132</v>
      </c>
      <c r="I5" s="17" t="s">
        <v>27</v>
      </c>
      <c r="J5" s="17">
        <v>19</v>
      </c>
      <c r="K5" s="17" t="s">
        <v>44</v>
      </c>
      <c r="L5" s="17" t="s">
        <v>133</v>
      </c>
      <c r="M5" s="20">
        <v>41443</v>
      </c>
      <c r="N5" s="20">
        <v>44463</v>
      </c>
      <c r="O5" s="20">
        <v>44587</v>
      </c>
      <c r="P5" s="21">
        <f t="shared" si="0"/>
        <v>-0.34</v>
      </c>
      <c r="Q5" s="20">
        <v>43486</v>
      </c>
      <c r="R5" s="20">
        <v>45677</v>
      </c>
      <c r="S5" s="24">
        <f t="shared" ref="S5:S68" si="4">DATEDIF(O5,R5,"d")/30</f>
        <v>36</v>
      </c>
      <c r="T5" s="25">
        <v>720</v>
      </c>
      <c r="U5" s="25"/>
      <c r="V5" s="25">
        <f t="shared" ref="V5:V68" si="5">AX5</f>
        <v>118316</v>
      </c>
      <c r="W5" s="26">
        <f t="shared" ref="W5:W68" si="6">DATEDIF(N5,R5,"d")/30</f>
        <v>40</v>
      </c>
      <c r="X5" s="25"/>
      <c r="Y5" s="25">
        <v>2200</v>
      </c>
      <c r="Z5" s="17">
        <v>2</v>
      </c>
      <c r="AA5" s="24">
        <f t="shared" ref="AA5:AA68" si="7">AD5+AH5+AL5</f>
        <v>0</v>
      </c>
      <c r="AB5" s="17" t="s">
        <v>134</v>
      </c>
      <c r="AC5" s="29">
        <v>44896</v>
      </c>
      <c r="AD5" s="15"/>
      <c r="AE5" s="30"/>
      <c r="AF5" s="31"/>
      <c r="AG5" s="32">
        <f t="shared" si="1"/>
        <v>0</v>
      </c>
      <c r="AH5" s="15"/>
      <c r="AI5" s="30"/>
      <c r="AJ5" s="31"/>
      <c r="AK5" s="32">
        <f t="shared" si="2"/>
        <v>0</v>
      </c>
      <c r="AL5" s="15"/>
      <c r="AM5" s="30"/>
      <c r="AN5" s="31"/>
      <c r="AO5" s="32">
        <f t="shared" si="3"/>
        <v>0</v>
      </c>
      <c r="AP5" s="36">
        <v>0</v>
      </c>
      <c r="AQ5" s="32">
        <f t="shared" ref="AQ5:AQ68" si="8">IF(AP5&lt;20000,20000,AP5)</f>
        <v>20000</v>
      </c>
      <c r="AR5" s="36">
        <f>Y5*AZ5</f>
        <v>39600</v>
      </c>
      <c r="AS5" s="32">
        <f t="shared" ref="AS5:AS68" si="9">AG5+AK5+AO5</f>
        <v>0</v>
      </c>
      <c r="AT5" s="32">
        <f t="shared" ref="AT5:AT68" si="10">SUM(AQ5+AR5)</f>
        <v>59600</v>
      </c>
      <c r="AV5" s="1">
        <f t="shared" ref="AV5:AV8" si="11">116500-7500</f>
        <v>109000</v>
      </c>
      <c r="AW5" s="8">
        <f t="shared" ref="AW5:AW68" si="12">AV5/1.17*0.1</f>
        <v>9316</v>
      </c>
      <c r="AX5" s="8">
        <f t="shared" ref="AX5:AX68" si="13">AV5+AW5</f>
        <v>118316</v>
      </c>
      <c r="AY5" s="1">
        <v>10</v>
      </c>
      <c r="AZ5" s="40">
        <f>S5*0.5</f>
        <v>18</v>
      </c>
      <c r="BA5" s="8">
        <f t="shared" ref="BA5:BA68" si="14">AX5-U5</f>
        <v>118316</v>
      </c>
    </row>
    <row r="6" customHeight="1" spans="1:53">
      <c r="A6" s="15">
        <v>3</v>
      </c>
      <c r="B6" s="16" t="s">
        <v>128</v>
      </c>
      <c r="C6" s="16" t="s">
        <v>135</v>
      </c>
      <c r="D6" s="16" t="s">
        <v>123</v>
      </c>
      <c r="E6" s="16" t="s">
        <v>130</v>
      </c>
      <c r="F6" s="17">
        <v>112789</v>
      </c>
      <c r="G6" s="17" t="s">
        <v>136</v>
      </c>
      <c r="H6" s="17" t="s">
        <v>132</v>
      </c>
      <c r="I6" s="17" t="s">
        <v>27</v>
      </c>
      <c r="J6" s="17">
        <v>19</v>
      </c>
      <c r="K6" s="17" t="s">
        <v>44</v>
      </c>
      <c r="L6" s="17" t="s">
        <v>133</v>
      </c>
      <c r="M6" s="20">
        <v>41271</v>
      </c>
      <c r="N6" s="20">
        <v>44463</v>
      </c>
      <c r="O6" s="20">
        <v>44587</v>
      </c>
      <c r="P6" s="21">
        <f t="shared" si="0"/>
        <v>-0.34</v>
      </c>
      <c r="Q6" s="20">
        <v>43486</v>
      </c>
      <c r="R6" s="20">
        <v>45677</v>
      </c>
      <c r="S6" s="24">
        <f t="shared" si="4"/>
        <v>36</v>
      </c>
      <c r="T6" s="25">
        <v>720</v>
      </c>
      <c r="U6" s="25"/>
      <c r="V6" s="25">
        <f t="shared" si="5"/>
        <v>118316</v>
      </c>
      <c r="W6" s="26">
        <f t="shared" si="6"/>
        <v>40</v>
      </c>
      <c r="X6" s="25"/>
      <c r="Y6" s="25">
        <v>2200</v>
      </c>
      <c r="Z6" s="17">
        <v>2</v>
      </c>
      <c r="AA6" s="24">
        <f t="shared" si="7"/>
        <v>0</v>
      </c>
      <c r="AB6" s="17" t="s">
        <v>134</v>
      </c>
      <c r="AC6" s="29">
        <v>44896</v>
      </c>
      <c r="AD6" s="15"/>
      <c r="AE6" s="30"/>
      <c r="AF6" s="31"/>
      <c r="AG6" s="32">
        <f t="shared" si="1"/>
        <v>0</v>
      </c>
      <c r="AH6" s="15"/>
      <c r="AI6" s="30"/>
      <c r="AJ6" s="31"/>
      <c r="AK6" s="32">
        <f t="shared" si="2"/>
        <v>0</v>
      </c>
      <c r="AL6" s="15"/>
      <c r="AM6" s="30"/>
      <c r="AN6" s="31"/>
      <c r="AO6" s="32">
        <f t="shared" si="3"/>
        <v>0</v>
      </c>
      <c r="AP6" s="36">
        <v>0</v>
      </c>
      <c r="AQ6" s="32">
        <f t="shared" si="8"/>
        <v>20000</v>
      </c>
      <c r="AR6" s="36">
        <f t="shared" ref="AR6:AR68" si="15">Y6*AZ6</f>
        <v>39600</v>
      </c>
      <c r="AS6" s="32">
        <f t="shared" si="9"/>
        <v>0</v>
      </c>
      <c r="AT6" s="32">
        <f t="shared" si="10"/>
        <v>59600</v>
      </c>
      <c r="AV6" s="1">
        <f t="shared" si="11"/>
        <v>109000</v>
      </c>
      <c r="AW6" s="8">
        <f t="shared" si="12"/>
        <v>9316</v>
      </c>
      <c r="AX6" s="8">
        <f t="shared" si="13"/>
        <v>118316</v>
      </c>
      <c r="AY6" s="1">
        <v>10</v>
      </c>
      <c r="AZ6" s="40">
        <f t="shared" ref="AZ6:AZ11" si="16">S6*0.5</f>
        <v>18</v>
      </c>
      <c r="BA6" s="8">
        <f t="shared" si="14"/>
        <v>118316</v>
      </c>
    </row>
    <row r="7" customHeight="1" spans="1:53">
      <c r="A7" s="15">
        <v>4</v>
      </c>
      <c r="B7" s="16" t="s">
        <v>128</v>
      </c>
      <c r="C7" s="16" t="s">
        <v>137</v>
      </c>
      <c r="D7" s="16" t="s">
        <v>123</v>
      </c>
      <c r="E7" s="16" t="s">
        <v>130</v>
      </c>
      <c r="F7" s="17">
        <v>112681</v>
      </c>
      <c r="G7" s="17" t="s">
        <v>138</v>
      </c>
      <c r="H7" s="17" t="s">
        <v>132</v>
      </c>
      <c r="I7" s="17" t="s">
        <v>27</v>
      </c>
      <c r="J7" s="17">
        <v>19</v>
      </c>
      <c r="K7" s="17" t="s">
        <v>44</v>
      </c>
      <c r="L7" s="17" t="s">
        <v>133</v>
      </c>
      <c r="M7" s="20">
        <v>41443</v>
      </c>
      <c r="N7" s="20">
        <v>44463</v>
      </c>
      <c r="O7" s="20">
        <v>44587</v>
      </c>
      <c r="P7" s="21">
        <f t="shared" si="0"/>
        <v>-0.34</v>
      </c>
      <c r="Q7" s="20">
        <v>43486</v>
      </c>
      <c r="R7" s="20">
        <v>45677</v>
      </c>
      <c r="S7" s="24">
        <f t="shared" si="4"/>
        <v>36</v>
      </c>
      <c r="T7" s="25">
        <v>720</v>
      </c>
      <c r="U7" s="25"/>
      <c r="V7" s="25">
        <f t="shared" si="5"/>
        <v>118316</v>
      </c>
      <c r="W7" s="26">
        <f t="shared" si="6"/>
        <v>40</v>
      </c>
      <c r="X7" s="25"/>
      <c r="Y7" s="25">
        <v>2200</v>
      </c>
      <c r="Z7" s="17">
        <v>2</v>
      </c>
      <c r="AA7" s="24">
        <f t="shared" si="7"/>
        <v>0</v>
      </c>
      <c r="AB7" s="17" t="s">
        <v>134</v>
      </c>
      <c r="AC7" s="29">
        <v>44896</v>
      </c>
      <c r="AD7" s="15"/>
      <c r="AE7" s="30"/>
      <c r="AF7" s="31"/>
      <c r="AG7" s="32">
        <f t="shared" si="1"/>
        <v>0</v>
      </c>
      <c r="AH7" s="15"/>
      <c r="AI7" s="30"/>
      <c r="AJ7" s="31"/>
      <c r="AK7" s="32">
        <f t="shared" si="2"/>
        <v>0</v>
      </c>
      <c r="AL7" s="15"/>
      <c r="AM7" s="30"/>
      <c r="AN7" s="31"/>
      <c r="AO7" s="32">
        <f t="shared" si="3"/>
        <v>0</v>
      </c>
      <c r="AP7" s="36">
        <v>0</v>
      </c>
      <c r="AQ7" s="32">
        <f t="shared" si="8"/>
        <v>20000</v>
      </c>
      <c r="AR7" s="36">
        <f t="shared" si="15"/>
        <v>39600</v>
      </c>
      <c r="AS7" s="32">
        <f t="shared" si="9"/>
        <v>0</v>
      </c>
      <c r="AT7" s="32">
        <f t="shared" si="10"/>
        <v>59600</v>
      </c>
      <c r="AV7" s="1">
        <f t="shared" si="11"/>
        <v>109000</v>
      </c>
      <c r="AW7" s="8">
        <f t="shared" si="12"/>
        <v>9316</v>
      </c>
      <c r="AX7" s="8">
        <f t="shared" si="13"/>
        <v>118316</v>
      </c>
      <c r="AY7" s="1">
        <v>10</v>
      </c>
      <c r="AZ7" s="40">
        <f t="shared" si="16"/>
        <v>18</v>
      </c>
      <c r="BA7" s="8">
        <f t="shared" si="14"/>
        <v>118316</v>
      </c>
    </row>
    <row r="8" customHeight="1" spans="1:53">
      <c r="A8" s="15">
        <v>5</v>
      </c>
      <c r="B8" s="16" t="s">
        <v>128</v>
      </c>
      <c r="C8" s="16" t="s">
        <v>139</v>
      </c>
      <c r="D8" s="16" t="s">
        <v>123</v>
      </c>
      <c r="E8" s="16" t="s">
        <v>130</v>
      </c>
      <c r="F8" s="17">
        <v>112610</v>
      </c>
      <c r="G8" s="17" t="s">
        <v>140</v>
      </c>
      <c r="H8" s="17" t="s">
        <v>132</v>
      </c>
      <c r="I8" s="17" t="s">
        <v>27</v>
      </c>
      <c r="J8" s="17">
        <v>19</v>
      </c>
      <c r="K8" s="17" t="s">
        <v>44</v>
      </c>
      <c r="L8" s="17" t="s">
        <v>133</v>
      </c>
      <c r="M8" s="20">
        <v>41443</v>
      </c>
      <c r="N8" s="20">
        <v>44463</v>
      </c>
      <c r="O8" s="20">
        <v>44587</v>
      </c>
      <c r="P8" s="21">
        <f t="shared" si="0"/>
        <v>-0.34</v>
      </c>
      <c r="Q8" s="20">
        <v>43486</v>
      </c>
      <c r="R8" s="20">
        <v>45677</v>
      </c>
      <c r="S8" s="24">
        <f t="shared" si="4"/>
        <v>36</v>
      </c>
      <c r="T8" s="25">
        <v>720</v>
      </c>
      <c r="U8" s="25"/>
      <c r="V8" s="25">
        <f t="shared" si="5"/>
        <v>118316</v>
      </c>
      <c r="W8" s="26">
        <f t="shared" si="6"/>
        <v>40</v>
      </c>
      <c r="X8" s="25"/>
      <c r="Y8" s="25">
        <v>2200</v>
      </c>
      <c r="Z8" s="17">
        <v>2</v>
      </c>
      <c r="AA8" s="24">
        <f t="shared" si="7"/>
        <v>0</v>
      </c>
      <c r="AB8" s="17" t="s">
        <v>134</v>
      </c>
      <c r="AC8" s="29">
        <v>44896</v>
      </c>
      <c r="AD8" s="15"/>
      <c r="AE8" s="30"/>
      <c r="AF8" s="31"/>
      <c r="AG8" s="32">
        <f t="shared" si="1"/>
        <v>0</v>
      </c>
      <c r="AH8" s="15"/>
      <c r="AI8" s="30"/>
      <c r="AJ8" s="31"/>
      <c r="AK8" s="32">
        <f t="shared" si="2"/>
        <v>0</v>
      </c>
      <c r="AL8" s="15"/>
      <c r="AM8" s="30"/>
      <c r="AN8" s="31"/>
      <c r="AO8" s="32">
        <f t="shared" si="3"/>
        <v>0</v>
      </c>
      <c r="AP8" s="36">
        <v>0</v>
      </c>
      <c r="AQ8" s="32">
        <f t="shared" si="8"/>
        <v>20000</v>
      </c>
      <c r="AR8" s="36">
        <f t="shared" si="15"/>
        <v>39600</v>
      </c>
      <c r="AS8" s="32">
        <f t="shared" si="9"/>
        <v>0</v>
      </c>
      <c r="AT8" s="32">
        <f t="shared" si="10"/>
        <v>59600</v>
      </c>
      <c r="AV8" s="1">
        <f t="shared" si="11"/>
        <v>109000</v>
      </c>
      <c r="AW8" s="8">
        <f t="shared" si="12"/>
        <v>9316</v>
      </c>
      <c r="AX8" s="8">
        <f t="shared" si="13"/>
        <v>118316</v>
      </c>
      <c r="AY8" s="1">
        <v>10</v>
      </c>
      <c r="AZ8" s="40">
        <f t="shared" si="16"/>
        <v>18</v>
      </c>
      <c r="BA8" s="8">
        <f t="shared" si="14"/>
        <v>118316</v>
      </c>
    </row>
    <row r="9" customHeight="1" spans="1:53">
      <c r="A9" s="15">
        <v>6</v>
      </c>
      <c r="B9" s="16" t="s">
        <v>128</v>
      </c>
      <c r="C9" s="16" t="s">
        <v>141</v>
      </c>
      <c r="D9" s="16" t="s">
        <v>123</v>
      </c>
      <c r="E9" s="16" t="s">
        <v>130</v>
      </c>
      <c r="F9" s="17">
        <v>112792</v>
      </c>
      <c r="G9" s="17" t="s">
        <v>142</v>
      </c>
      <c r="H9" s="17" t="s">
        <v>126</v>
      </c>
      <c r="I9" s="17" t="s">
        <v>27</v>
      </c>
      <c r="J9" s="17">
        <v>23</v>
      </c>
      <c r="K9" s="17" t="s">
        <v>44</v>
      </c>
      <c r="L9" s="17" t="s">
        <v>143</v>
      </c>
      <c r="M9" s="20">
        <v>40885</v>
      </c>
      <c r="N9" s="20">
        <v>44463</v>
      </c>
      <c r="O9" s="20">
        <v>44587</v>
      </c>
      <c r="P9" s="21">
        <f t="shared" si="0"/>
        <v>-0.34</v>
      </c>
      <c r="Q9" s="20">
        <v>43486</v>
      </c>
      <c r="R9" s="20">
        <v>45677</v>
      </c>
      <c r="S9" s="24">
        <f t="shared" si="4"/>
        <v>36</v>
      </c>
      <c r="T9" s="25">
        <v>720</v>
      </c>
      <c r="U9" s="25"/>
      <c r="V9" s="25">
        <f t="shared" si="5"/>
        <v>135467</v>
      </c>
      <c r="W9" s="26">
        <f t="shared" si="6"/>
        <v>40</v>
      </c>
      <c r="X9" s="25"/>
      <c r="Y9" s="25">
        <v>2200</v>
      </c>
      <c r="Z9" s="17">
        <v>2</v>
      </c>
      <c r="AA9" s="24">
        <f t="shared" si="7"/>
        <v>0</v>
      </c>
      <c r="AB9" s="17" t="s">
        <v>134</v>
      </c>
      <c r="AC9" s="29">
        <v>44896</v>
      </c>
      <c r="AD9" s="15"/>
      <c r="AE9" s="30"/>
      <c r="AF9" s="31"/>
      <c r="AG9" s="32">
        <f t="shared" si="1"/>
        <v>0</v>
      </c>
      <c r="AH9" s="15"/>
      <c r="AI9" s="30"/>
      <c r="AJ9" s="31"/>
      <c r="AK9" s="32">
        <f t="shared" si="2"/>
        <v>0</v>
      </c>
      <c r="AL9" s="15"/>
      <c r="AM9" s="30"/>
      <c r="AN9" s="31"/>
      <c r="AO9" s="32">
        <f t="shared" si="3"/>
        <v>0</v>
      </c>
      <c r="AP9" s="36">
        <v>0</v>
      </c>
      <c r="AQ9" s="32">
        <f t="shared" si="8"/>
        <v>20000</v>
      </c>
      <c r="AR9" s="36">
        <f t="shared" si="15"/>
        <v>39600</v>
      </c>
      <c r="AS9" s="32">
        <f t="shared" si="9"/>
        <v>0</v>
      </c>
      <c r="AT9" s="32">
        <f t="shared" si="10"/>
        <v>59600</v>
      </c>
      <c r="AV9" s="1">
        <f t="shared" ref="AV9:AV11" si="17">132300-7500</f>
        <v>124800</v>
      </c>
      <c r="AW9" s="8">
        <f t="shared" si="12"/>
        <v>10667</v>
      </c>
      <c r="AX9" s="8">
        <f t="shared" si="13"/>
        <v>135467</v>
      </c>
      <c r="AY9" s="1">
        <v>15</v>
      </c>
      <c r="AZ9" s="40">
        <f t="shared" si="16"/>
        <v>18</v>
      </c>
      <c r="BA9" s="8">
        <f t="shared" si="14"/>
        <v>135467</v>
      </c>
    </row>
    <row r="10" customHeight="1" spans="1:53">
      <c r="A10" s="15">
        <v>7</v>
      </c>
      <c r="B10" s="16" t="s">
        <v>128</v>
      </c>
      <c r="C10" s="16" t="s">
        <v>144</v>
      </c>
      <c r="D10" s="16" t="s">
        <v>123</v>
      </c>
      <c r="E10" s="16" t="s">
        <v>130</v>
      </c>
      <c r="F10" s="17">
        <v>112810</v>
      </c>
      <c r="G10" s="17" t="s">
        <v>145</v>
      </c>
      <c r="H10" s="17" t="s">
        <v>126</v>
      </c>
      <c r="I10" s="17" t="s">
        <v>27</v>
      </c>
      <c r="J10" s="17">
        <v>23</v>
      </c>
      <c r="K10" s="17" t="s">
        <v>44</v>
      </c>
      <c r="L10" s="17" t="s">
        <v>143</v>
      </c>
      <c r="M10" s="20">
        <v>40885</v>
      </c>
      <c r="N10" s="20">
        <v>44463</v>
      </c>
      <c r="O10" s="20">
        <v>44587</v>
      </c>
      <c r="P10" s="21">
        <f t="shared" si="0"/>
        <v>-0.34</v>
      </c>
      <c r="Q10" s="20">
        <v>43486</v>
      </c>
      <c r="R10" s="20">
        <v>45677</v>
      </c>
      <c r="S10" s="24">
        <f t="shared" si="4"/>
        <v>36</v>
      </c>
      <c r="T10" s="25">
        <v>720</v>
      </c>
      <c r="U10" s="25"/>
      <c r="V10" s="25">
        <f t="shared" si="5"/>
        <v>135467</v>
      </c>
      <c r="W10" s="26">
        <f t="shared" si="6"/>
        <v>40</v>
      </c>
      <c r="X10" s="25"/>
      <c r="Y10" s="25">
        <v>2200</v>
      </c>
      <c r="Z10" s="17">
        <v>2</v>
      </c>
      <c r="AA10" s="24">
        <f t="shared" si="7"/>
        <v>0</v>
      </c>
      <c r="AB10" s="17" t="s">
        <v>134</v>
      </c>
      <c r="AC10" s="29">
        <v>44896</v>
      </c>
      <c r="AD10" s="15"/>
      <c r="AE10" s="30"/>
      <c r="AF10" s="31"/>
      <c r="AG10" s="32">
        <f t="shared" si="1"/>
        <v>0</v>
      </c>
      <c r="AH10" s="15"/>
      <c r="AI10" s="30"/>
      <c r="AJ10" s="31"/>
      <c r="AK10" s="32">
        <f t="shared" si="2"/>
        <v>0</v>
      </c>
      <c r="AL10" s="15"/>
      <c r="AM10" s="30"/>
      <c r="AN10" s="31"/>
      <c r="AO10" s="32">
        <f t="shared" si="3"/>
        <v>0</v>
      </c>
      <c r="AP10" s="36">
        <v>0</v>
      </c>
      <c r="AQ10" s="32">
        <f t="shared" si="8"/>
        <v>20000</v>
      </c>
      <c r="AR10" s="36">
        <f t="shared" si="15"/>
        <v>39600</v>
      </c>
      <c r="AS10" s="32">
        <f t="shared" si="9"/>
        <v>0</v>
      </c>
      <c r="AT10" s="32">
        <f t="shared" si="10"/>
        <v>59600</v>
      </c>
      <c r="AV10" s="1">
        <f t="shared" si="17"/>
        <v>124800</v>
      </c>
      <c r="AW10" s="8">
        <f t="shared" si="12"/>
        <v>10667</v>
      </c>
      <c r="AX10" s="8">
        <f t="shared" si="13"/>
        <v>135467</v>
      </c>
      <c r="AY10" s="1">
        <v>15</v>
      </c>
      <c r="AZ10" s="40">
        <f t="shared" si="16"/>
        <v>18</v>
      </c>
      <c r="BA10" s="8">
        <f t="shared" si="14"/>
        <v>135467</v>
      </c>
    </row>
    <row r="11" customHeight="1" spans="1:53">
      <c r="A11" s="15">
        <v>8</v>
      </c>
      <c r="B11" s="16" t="s">
        <v>128</v>
      </c>
      <c r="C11" s="16" t="s">
        <v>146</v>
      </c>
      <c r="D11" s="16" t="s">
        <v>123</v>
      </c>
      <c r="E11" s="16" t="s">
        <v>130</v>
      </c>
      <c r="F11" s="17">
        <v>112798</v>
      </c>
      <c r="G11" s="17" t="s">
        <v>147</v>
      </c>
      <c r="H11" s="17" t="s">
        <v>126</v>
      </c>
      <c r="I11" s="17" t="s">
        <v>27</v>
      </c>
      <c r="J11" s="17">
        <v>23</v>
      </c>
      <c r="K11" s="17" t="s">
        <v>44</v>
      </c>
      <c r="L11" s="17" t="s">
        <v>143</v>
      </c>
      <c r="M11" s="20">
        <v>40885</v>
      </c>
      <c r="N11" s="20">
        <v>44463</v>
      </c>
      <c r="O11" s="20">
        <v>44587</v>
      </c>
      <c r="P11" s="21">
        <f t="shared" si="0"/>
        <v>-0.34</v>
      </c>
      <c r="Q11" s="20">
        <v>43486</v>
      </c>
      <c r="R11" s="20">
        <v>45677</v>
      </c>
      <c r="S11" s="24">
        <f t="shared" si="4"/>
        <v>36</v>
      </c>
      <c r="T11" s="25">
        <v>720</v>
      </c>
      <c r="U11" s="25"/>
      <c r="V11" s="25">
        <f t="shared" si="5"/>
        <v>135467</v>
      </c>
      <c r="W11" s="26">
        <f t="shared" si="6"/>
        <v>40</v>
      </c>
      <c r="X11" s="25"/>
      <c r="Y11" s="25">
        <v>2200</v>
      </c>
      <c r="Z11" s="17">
        <v>2</v>
      </c>
      <c r="AA11" s="24">
        <f t="shared" si="7"/>
        <v>0</v>
      </c>
      <c r="AB11" s="17" t="s">
        <v>134</v>
      </c>
      <c r="AC11" s="29">
        <v>44896</v>
      </c>
      <c r="AD11" s="15"/>
      <c r="AE11" s="30"/>
      <c r="AF11" s="31"/>
      <c r="AG11" s="32">
        <f t="shared" si="1"/>
        <v>0</v>
      </c>
      <c r="AH11" s="15"/>
      <c r="AI11" s="30"/>
      <c r="AJ11" s="31"/>
      <c r="AK11" s="32">
        <f t="shared" si="2"/>
        <v>0</v>
      </c>
      <c r="AL11" s="15"/>
      <c r="AM11" s="30"/>
      <c r="AN11" s="31"/>
      <c r="AO11" s="32">
        <f t="shared" si="3"/>
        <v>0</v>
      </c>
      <c r="AP11" s="36">
        <v>0</v>
      </c>
      <c r="AQ11" s="32">
        <f t="shared" si="8"/>
        <v>20000</v>
      </c>
      <c r="AR11" s="36">
        <f t="shared" si="15"/>
        <v>39600</v>
      </c>
      <c r="AS11" s="32">
        <f t="shared" si="9"/>
        <v>0</v>
      </c>
      <c r="AT11" s="32">
        <f t="shared" si="10"/>
        <v>59600</v>
      </c>
      <c r="AV11" s="1">
        <f t="shared" si="17"/>
        <v>124800</v>
      </c>
      <c r="AW11" s="8">
        <f t="shared" si="12"/>
        <v>10667</v>
      </c>
      <c r="AX11" s="8">
        <f t="shared" si="13"/>
        <v>135467</v>
      </c>
      <c r="AY11" s="1">
        <v>15</v>
      </c>
      <c r="AZ11" s="40">
        <f t="shared" si="16"/>
        <v>18</v>
      </c>
      <c r="BA11" s="8">
        <f t="shared" si="14"/>
        <v>135467</v>
      </c>
    </row>
    <row r="12" customHeight="1" spans="1:53">
      <c r="A12" s="15">
        <v>9</v>
      </c>
      <c r="B12" s="16" t="s">
        <v>128</v>
      </c>
      <c r="C12" s="16" t="s">
        <v>148</v>
      </c>
      <c r="D12" s="16" t="s">
        <v>123</v>
      </c>
      <c r="E12" s="16" t="s">
        <v>130</v>
      </c>
      <c r="F12" s="17">
        <v>112773</v>
      </c>
      <c r="G12" s="17" t="s">
        <v>149</v>
      </c>
      <c r="H12" s="17" t="s">
        <v>132</v>
      </c>
      <c r="I12" s="17" t="s">
        <v>27</v>
      </c>
      <c r="J12" s="17">
        <v>19</v>
      </c>
      <c r="K12" s="17" t="s">
        <v>44</v>
      </c>
      <c r="L12" s="17" t="s">
        <v>133</v>
      </c>
      <c r="M12" s="20">
        <v>41271</v>
      </c>
      <c r="N12" s="20">
        <v>44923</v>
      </c>
      <c r="O12" s="20">
        <v>44587</v>
      </c>
      <c r="P12" s="21">
        <f t="shared" si="0"/>
        <v>0.92</v>
      </c>
      <c r="Q12" s="20">
        <v>43486</v>
      </c>
      <c r="R12" s="20">
        <v>45677</v>
      </c>
      <c r="S12" s="24">
        <f t="shared" si="4"/>
        <v>36</v>
      </c>
      <c r="T12" s="25">
        <v>720</v>
      </c>
      <c r="U12" s="25">
        <v>160000</v>
      </c>
      <c r="V12" s="25">
        <f t="shared" si="5"/>
        <v>118316</v>
      </c>
      <c r="W12" s="26">
        <f t="shared" si="6"/>
        <v>25</v>
      </c>
      <c r="X12" s="25"/>
      <c r="Y12" s="25">
        <v>2200</v>
      </c>
      <c r="Z12" s="17">
        <v>2</v>
      </c>
      <c r="AA12" s="24">
        <f t="shared" si="7"/>
        <v>8279</v>
      </c>
      <c r="AB12" s="17"/>
      <c r="AC12" s="29">
        <v>44896</v>
      </c>
      <c r="AD12" s="15">
        <v>2620</v>
      </c>
      <c r="AE12" s="30">
        <v>44921</v>
      </c>
      <c r="AF12" s="31">
        <f t="shared" ref="AF12:AF38" si="18">DATEDIF(AC12,AE12,"d")</f>
        <v>25</v>
      </c>
      <c r="AG12" s="32">
        <f t="shared" si="1"/>
        <v>179</v>
      </c>
      <c r="AH12" s="15">
        <v>3284.46</v>
      </c>
      <c r="AI12" s="30">
        <v>44922</v>
      </c>
      <c r="AJ12" s="31">
        <f t="shared" ref="AJ12:AJ23" si="19">DATEDIF(AC12,AI12,"d")</f>
        <v>26</v>
      </c>
      <c r="AK12" s="32">
        <f t="shared" si="2"/>
        <v>234</v>
      </c>
      <c r="AL12" s="15">
        <v>2375</v>
      </c>
      <c r="AM12" s="30">
        <v>44919</v>
      </c>
      <c r="AN12" s="31">
        <f t="shared" ref="AN12:AN23" si="20">DATEDIF(AC12,AM12,"d")</f>
        <v>23</v>
      </c>
      <c r="AO12" s="32">
        <f t="shared" si="3"/>
        <v>150</v>
      </c>
      <c r="AP12" s="36">
        <f t="shared" ref="AP12:AP68" si="21">AX12/AY12*P12</f>
        <v>10885</v>
      </c>
      <c r="AQ12" s="32">
        <f t="shared" si="8"/>
        <v>20000</v>
      </c>
      <c r="AR12" s="36">
        <f t="shared" si="15"/>
        <v>52800</v>
      </c>
      <c r="AS12" s="32">
        <f t="shared" si="9"/>
        <v>563</v>
      </c>
      <c r="AT12" s="32">
        <f t="shared" si="10"/>
        <v>72800</v>
      </c>
      <c r="AV12" s="1">
        <f>116500-7500</f>
        <v>109000</v>
      </c>
      <c r="AW12" s="8">
        <f t="shared" si="12"/>
        <v>9316</v>
      </c>
      <c r="AX12" s="8">
        <f t="shared" si="13"/>
        <v>118316</v>
      </c>
      <c r="AY12" s="1">
        <v>10</v>
      </c>
      <c r="AZ12" s="40">
        <f>S12-W12+W12*0.5</f>
        <v>24</v>
      </c>
      <c r="BA12" s="8">
        <f t="shared" si="14"/>
        <v>-41684</v>
      </c>
    </row>
    <row r="13" customHeight="1" spans="1:53">
      <c r="A13" s="15">
        <v>10</v>
      </c>
      <c r="B13" s="16" t="s">
        <v>128</v>
      </c>
      <c r="C13" s="16" t="s">
        <v>150</v>
      </c>
      <c r="D13" s="16" t="s">
        <v>123</v>
      </c>
      <c r="E13" s="16" t="s">
        <v>130</v>
      </c>
      <c r="F13" s="17">
        <v>112795</v>
      </c>
      <c r="G13" s="17" t="s">
        <v>151</v>
      </c>
      <c r="H13" s="17" t="s">
        <v>132</v>
      </c>
      <c r="I13" s="17" t="s">
        <v>27</v>
      </c>
      <c r="J13" s="17">
        <v>19</v>
      </c>
      <c r="K13" s="17" t="s">
        <v>44</v>
      </c>
      <c r="L13" s="17" t="s">
        <v>133</v>
      </c>
      <c r="M13" s="20">
        <v>41443</v>
      </c>
      <c r="N13" s="20">
        <v>45095</v>
      </c>
      <c r="O13" s="20">
        <v>44587</v>
      </c>
      <c r="P13" s="21">
        <f t="shared" si="0"/>
        <v>1.39</v>
      </c>
      <c r="Q13" s="20">
        <v>43486</v>
      </c>
      <c r="R13" s="20">
        <v>45677</v>
      </c>
      <c r="S13" s="24">
        <f t="shared" si="4"/>
        <v>36</v>
      </c>
      <c r="T13" s="25">
        <v>720</v>
      </c>
      <c r="U13" s="25">
        <v>160000</v>
      </c>
      <c r="V13" s="25">
        <f t="shared" si="5"/>
        <v>118316</v>
      </c>
      <c r="W13" s="26">
        <f t="shared" si="6"/>
        <v>19</v>
      </c>
      <c r="X13" s="25"/>
      <c r="Y13" s="25">
        <v>2200</v>
      </c>
      <c r="Z13" s="17">
        <v>2</v>
      </c>
      <c r="AA13" s="24">
        <f t="shared" si="7"/>
        <v>2882</v>
      </c>
      <c r="AB13" s="17"/>
      <c r="AC13" s="29">
        <v>44896</v>
      </c>
      <c r="AD13" s="15">
        <v>2882</v>
      </c>
      <c r="AE13" s="30">
        <v>45068</v>
      </c>
      <c r="AF13" s="31">
        <f t="shared" si="18"/>
        <v>172</v>
      </c>
      <c r="AG13" s="32">
        <f t="shared" si="1"/>
        <v>1358</v>
      </c>
      <c r="AH13" s="15"/>
      <c r="AI13" s="30"/>
      <c r="AJ13" s="31"/>
      <c r="AK13" s="32">
        <f t="shared" si="2"/>
        <v>0</v>
      </c>
      <c r="AL13" s="15"/>
      <c r="AM13" s="30"/>
      <c r="AN13" s="31"/>
      <c r="AO13" s="32">
        <f t="shared" si="3"/>
        <v>0</v>
      </c>
      <c r="AP13" s="36">
        <f t="shared" si="21"/>
        <v>16446</v>
      </c>
      <c r="AQ13" s="32">
        <f t="shared" si="8"/>
        <v>20000</v>
      </c>
      <c r="AR13" s="36">
        <f t="shared" si="15"/>
        <v>59400</v>
      </c>
      <c r="AS13" s="32">
        <f t="shared" si="9"/>
        <v>1358</v>
      </c>
      <c r="AT13" s="32">
        <f t="shared" si="10"/>
        <v>79400</v>
      </c>
      <c r="AV13" s="1">
        <f>116500-7500</f>
        <v>109000</v>
      </c>
      <c r="AW13" s="8">
        <f t="shared" si="12"/>
        <v>9316</v>
      </c>
      <c r="AX13" s="8">
        <f t="shared" si="13"/>
        <v>118316</v>
      </c>
      <c r="AY13" s="1">
        <v>10</v>
      </c>
      <c r="AZ13" s="40">
        <f>S13-W13+W13*0.5</f>
        <v>27</v>
      </c>
      <c r="BA13" s="8">
        <f t="shared" si="14"/>
        <v>-41684</v>
      </c>
    </row>
    <row r="14" customHeight="1" spans="1:53">
      <c r="A14" s="15">
        <v>11</v>
      </c>
      <c r="B14" s="16" t="s">
        <v>128</v>
      </c>
      <c r="C14" s="16" t="s">
        <v>152</v>
      </c>
      <c r="D14" s="16" t="s">
        <v>123</v>
      </c>
      <c r="E14" s="16" t="s">
        <v>130</v>
      </c>
      <c r="F14" s="17">
        <v>112777</v>
      </c>
      <c r="G14" s="17" t="s">
        <v>153</v>
      </c>
      <c r="H14" s="17" t="s">
        <v>132</v>
      </c>
      <c r="I14" s="17" t="s">
        <v>27</v>
      </c>
      <c r="J14" s="17">
        <v>19</v>
      </c>
      <c r="K14" s="17" t="s">
        <v>44</v>
      </c>
      <c r="L14" s="17" t="s">
        <v>133</v>
      </c>
      <c r="M14" s="20">
        <v>41443</v>
      </c>
      <c r="N14" s="20">
        <v>45095</v>
      </c>
      <c r="O14" s="20">
        <v>44587</v>
      </c>
      <c r="P14" s="21">
        <f t="shared" si="0"/>
        <v>1.39</v>
      </c>
      <c r="Q14" s="20">
        <v>43486</v>
      </c>
      <c r="R14" s="20">
        <v>45677</v>
      </c>
      <c r="S14" s="24">
        <f t="shared" si="4"/>
        <v>36</v>
      </c>
      <c r="T14" s="25">
        <v>720</v>
      </c>
      <c r="U14" s="25">
        <v>160000</v>
      </c>
      <c r="V14" s="25">
        <f t="shared" si="5"/>
        <v>118316</v>
      </c>
      <c r="W14" s="26">
        <f t="shared" si="6"/>
        <v>19</v>
      </c>
      <c r="X14" s="25"/>
      <c r="Y14" s="25">
        <v>2200</v>
      </c>
      <c r="Z14" s="17">
        <v>2</v>
      </c>
      <c r="AA14" s="24">
        <f t="shared" si="7"/>
        <v>2096</v>
      </c>
      <c r="AB14" s="17"/>
      <c r="AC14" s="29">
        <v>44896</v>
      </c>
      <c r="AD14" s="15">
        <v>2096</v>
      </c>
      <c r="AE14" s="30">
        <v>45066</v>
      </c>
      <c r="AF14" s="31">
        <f t="shared" si="18"/>
        <v>170</v>
      </c>
      <c r="AG14" s="32">
        <f t="shared" si="1"/>
        <v>976</v>
      </c>
      <c r="AH14" s="15"/>
      <c r="AI14" s="30"/>
      <c r="AJ14" s="31"/>
      <c r="AK14" s="32">
        <f t="shared" si="2"/>
        <v>0</v>
      </c>
      <c r="AL14" s="15"/>
      <c r="AM14" s="30"/>
      <c r="AN14" s="31"/>
      <c r="AO14" s="32">
        <f t="shared" si="3"/>
        <v>0</v>
      </c>
      <c r="AP14" s="36">
        <f t="shared" si="21"/>
        <v>16446</v>
      </c>
      <c r="AQ14" s="32">
        <f t="shared" si="8"/>
        <v>20000</v>
      </c>
      <c r="AR14" s="36">
        <f t="shared" si="15"/>
        <v>59400</v>
      </c>
      <c r="AS14" s="32">
        <f t="shared" si="9"/>
        <v>976</v>
      </c>
      <c r="AT14" s="32">
        <f t="shared" si="10"/>
        <v>79400</v>
      </c>
      <c r="AV14" s="1">
        <f>116500-7500</f>
        <v>109000</v>
      </c>
      <c r="AW14" s="8">
        <f t="shared" si="12"/>
        <v>9316</v>
      </c>
      <c r="AX14" s="8">
        <f t="shared" si="13"/>
        <v>118316</v>
      </c>
      <c r="AY14" s="1">
        <v>10</v>
      </c>
      <c r="AZ14" s="40">
        <f t="shared" ref="AZ14:AZ16" si="22">S14-W14+W14*0.5</f>
        <v>27</v>
      </c>
      <c r="BA14" s="8">
        <f t="shared" si="14"/>
        <v>-41684</v>
      </c>
    </row>
    <row r="15" customHeight="1" spans="1:53">
      <c r="A15" s="15">
        <v>12</v>
      </c>
      <c r="B15" s="16" t="s">
        <v>128</v>
      </c>
      <c r="C15" s="16" t="s">
        <v>154</v>
      </c>
      <c r="D15" s="16" t="s">
        <v>123</v>
      </c>
      <c r="E15" s="16" t="s">
        <v>130</v>
      </c>
      <c r="F15" s="17">
        <v>112790</v>
      </c>
      <c r="G15" s="17" t="s">
        <v>155</v>
      </c>
      <c r="H15" s="17" t="s">
        <v>132</v>
      </c>
      <c r="I15" s="17" t="s">
        <v>27</v>
      </c>
      <c r="J15" s="17">
        <v>19</v>
      </c>
      <c r="K15" s="17" t="s">
        <v>44</v>
      </c>
      <c r="L15" s="17" t="s">
        <v>133</v>
      </c>
      <c r="M15" s="20">
        <v>41778</v>
      </c>
      <c r="N15" s="20">
        <v>45431</v>
      </c>
      <c r="O15" s="20">
        <v>44587</v>
      </c>
      <c r="P15" s="21">
        <f t="shared" si="0"/>
        <v>2.31</v>
      </c>
      <c r="Q15" s="20">
        <v>43486</v>
      </c>
      <c r="R15" s="20">
        <v>45677</v>
      </c>
      <c r="S15" s="24">
        <f t="shared" si="4"/>
        <v>36</v>
      </c>
      <c r="T15" s="25">
        <v>720</v>
      </c>
      <c r="U15" s="25">
        <v>160000</v>
      </c>
      <c r="V15" s="25">
        <f t="shared" si="5"/>
        <v>126457</v>
      </c>
      <c r="W15" s="26">
        <f t="shared" si="6"/>
        <v>8</v>
      </c>
      <c r="X15" s="25"/>
      <c r="Y15" s="25">
        <v>2200</v>
      </c>
      <c r="Z15" s="17">
        <v>2</v>
      </c>
      <c r="AA15" s="24">
        <f t="shared" si="7"/>
        <v>8122</v>
      </c>
      <c r="AB15" s="17"/>
      <c r="AC15" s="29">
        <v>44896</v>
      </c>
      <c r="AD15" s="15">
        <v>2358</v>
      </c>
      <c r="AE15" s="30">
        <v>45063</v>
      </c>
      <c r="AF15" s="31">
        <f t="shared" si="18"/>
        <v>167</v>
      </c>
      <c r="AG15" s="32">
        <f t="shared" si="1"/>
        <v>1079</v>
      </c>
      <c r="AH15" s="15">
        <v>3388.61</v>
      </c>
      <c r="AI15" s="30">
        <v>45063</v>
      </c>
      <c r="AJ15" s="31">
        <f t="shared" si="19"/>
        <v>167</v>
      </c>
      <c r="AK15" s="32">
        <f t="shared" si="2"/>
        <v>1550</v>
      </c>
      <c r="AL15" s="15">
        <v>2375</v>
      </c>
      <c r="AM15" s="30">
        <v>45098</v>
      </c>
      <c r="AN15" s="31">
        <f t="shared" si="20"/>
        <v>202</v>
      </c>
      <c r="AO15" s="32">
        <f t="shared" si="3"/>
        <v>1314</v>
      </c>
      <c r="AP15" s="36">
        <f t="shared" si="21"/>
        <v>29212</v>
      </c>
      <c r="AQ15" s="32">
        <f t="shared" si="8"/>
        <v>29212</v>
      </c>
      <c r="AR15" s="36">
        <f t="shared" si="15"/>
        <v>70400</v>
      </c>
      <c r="AS15" s="32">
        <f t="shared" si="9"/>
        <v>3943</v>
      </c>
      <c r="AT15" s="32">
        <f t="shared" si="10"/>
        <v>99612</v>
      </c>
      <c r="AV15" s="1">
        <v>116500</v>
      </c>
      <c r="AW15" s="8">
        <f t="shared" si="12"/>
        <v>9957</v>
      </c>
      <c r="AX15" s="8">
        <f t="shared" si="13"/>
        <v>126457</v>
      </c>
      <c r="AY15" s="1">
        <v>10</v>
      </c>
      <c r="AZ15" s="40">
        <f t="shared" si="22"/>
        <v>32</v>
      </c>
      <c r="BA15" s="8">
        <f t="shared" si="14"/>
        <v>-33543</v>
      </c>
    </row>
    <row r="16" customHeight="1" spans="1:53">
      <c r="A16" s="15">
        <v>13</v>
      </c>
      <c r="B16" s="16" t="s">
        <v>128</v>
      </c>
      <c r="C16" s="16" t="s">
        <v>156</v>
      </c>
      <c r="D16" s="16" t="s">
        <v>123</v>
      </c>
      <c r="E16" s="16" t="s">
        <v>130</v>
      </c>
      <c r="F16" s="17">
        <v>112781</v>
      </c>
      <c r="G16" s="17" t="s">
        <v>157</v>
      </c>
      <c r="H16" s="17" t="s">
        <v>132</v>
      </c>
      <c r="I16" s="17" t="s">
        <v>27</v>
      </c>
      <c r="J16" s="17">
        <v>19</v>
      </c>
      <c r="K16" s="17" t="s">
        <v>44</v>
      </c>
      <c r="L16" s="17" t="s">
        <v>133</v>
      </c>
      <c r="M16" s="20">
        <v>41778</v>
      </c>
      <c r="N16" s="20">
        <v>45431</v>
      </c>
      <c r="O16" s="20">
        <v>44587</v>
      </c>
      <c r="P16" s="21">
        <f t="shared" si="0"/>
        <v>2.31</v>
      </c>
      <c r="Q16" s="20">
        <v>43486</v>
      </c>
      <c r="R16" s="20">
        <v>45677</v>
      </c>
      <c r="S16" s="24">
        <f t="shared" si="4"/>
        <v>36</v>
      </c>
      <c r="T16" s="25">
        <v>720</v>
      </c>
      <c r="U16" s="25">
        <v>160000</v>
      </c>
      <c r="V16" s="25">
        <f t="shared" si="5"/>
        <v>126457</v>
      </c>
      <c r="W16" s="26">
        <f t="shared" si="6"/>
        <v>8</v>
      </c>
      <c r="X16" s="25"/>
      <c r="Y16" s="25">
        <v>2200</v>
      </c>
      <c r="Z16" s="17">
        <v>2</v>
      </c>
      <c r="AA16" s="24">
        <f t="shared" si="7"/>
        <v>7860</v>
      </c>
      <c r="AB16" s="17"/>
      <c r="AC16" s="29">
        <v>44896</v>
      </c>
      <c r="AD16" s="15">
        <v>2096</v>
      </c>
      <c r="AE16" s="30">
        <v>45060</v>
      </c>
      <c r="AF16" s="31">
        <f t="shared" si="18"/>
        <v>164</v>
      </c>
      <c r="AG16" s="32">
        <f t="shared" si="1"/>
        <v>942</v>
      </c>
      <c r="AH16" s="15">
        <v>3388.61</v>
      </c>
      <c r="AI16" s="30">
        <v>45060</v>
      </c>
      <c r="AJ16" s="31">
        <f t="shared" si="19"/>
        <v>164</v>
      </c>
      <c r="AK16" s="32">
        <f t="shared" si="2"/>
        <v>1523</v>
      </c>
      <c r="AL16" s="15">
        <v>2375</v>
      </c>
      <c r="AM16" s="30">
        <v>45098</v>
      </c>
      <c r="AN16" s="31">
        <f t="shared" si="20"/>
        <v>202</v>
      </c>
      <c r="AO16" s="32">
        <f t="shared" si="3"/>
        <v>1314</v>
      </c>
      <c r="AP16" s="36">
        <f t="shared" si="21"/>
        <v>29212</v>
      </c>
      <c r="AQ16" s="32">
        <f t="shared" si="8"/>
        <v>29212</v>
      </c>
      <c r="AR16" s="36">
        <f t="shared" si="15"/>
        <v>70400</v>
      </c>
      <c r="AS16" s="32">
        <f t="shared" si="9"/>
        <v>3779</v>
      </c>
      <c r="AT16" s="32">
        <f t="shared" si="10"/>
        <v>99612</v>
      </c>
      <c r="AV16" s="1">
        <v>116500</v>
      </c>
      <c r="AW16" s="8">
        <f t="shared" si="12"/>
        <v>9957</v>
      </c>
      <c r="AX16" s="8">
        <f t="shared" si="13"/>
        <v>126457</v>
      </c>
      <c r="AY16" s="1">
        <v>10</v>
      </c>
      <c r="AZ16" s="40">
        <f t="shared" si="22"/>
        <v>32</v>
      </c>
      <c r="BA16" s="8">
        <f t="shared" si="14"/>
        <v>-33543</v>
      </c>
    </row>
    <row r="17" customHeight="1" spans="1:53">
      <c r="A17" s="15">
        <v>14</v>
      </c>
      <c r="B17" s="16" t="s">
        <v>128</v>
      </c>
      <c r="C17" s="16" t="s">
        <v>158</v>
      </c>
      <c r="D17" s="16" t="s">
        <v>123</v>
      </c>
      <c r="E17" s="16" t="s">
        <v>130</v>
      </c>
      <c r="F17" s="17">
        <v>112791</v>
      </c>
      <c r="G17" s="17" t="s">
        <v>159</v>
      </c>
      <c r="H17" s="17" t="s">
        <v>132</v>
      </c>
      <c r="I17" s="17" t="s">
        <v>27</v>
      </c>
      <c r="J17" s="17">
        <v>19</v>
      </c>
      <c r="K17" s="17" t="s">
        <v>44</v>
      </c>
      <c r="L17" s="17" t="s">
        <v>160</v>
      </c>
      <c r="M17" s="20">
        <v>42214</v>
      </c>
      <c r="N17" s="20">
        <v>45867</v>
      </c>
      <c r="O17" s="20">
        <v>44587</v>
      </c>
      <c r="P17" s="21">
        <f t="shared" si="0"/>
        <v>3.51</v>
      </c>
      <c r="Q17" s="20">
        <v>43486</v>
      </c>
      <c r="R17" s="20">
        <v>45677</v>
      </c>
      <c r="S17" s="24">
        <f t="shared" si="4"/>
        <v>36</v>
      </c>
      <c r="T17" s="25">
        <v>720</v>
      </c>
      <c r="U17" s="25">
        <v>150000</v>
      </c>
      <c r="V17" s="25">
        <f t="shared" si="5"/>
        <v>126457</v>
      </c>
      <c r="W17" s="26">
        <f t="shared" si="6"/>
        <v>-6</v>
      </c>
      <c r="X17" s="25"/>
      <c r="Y17" s="25">
        <v>2200</v>
      </c>
      <c r="Z17" s="17">
        <v>2</v>
      </c>
      <c r="AA17" s="24">
        <f t="shared" si="7"/>
        <v>7114</v>
      </c>
      <c r="AB17" s="17"/>
      <c r="AC17" s="29">
        <v>44896</v>
      </c>
      <c r="AD17" s="15">
        <v>1834</v>
      </c>
      <c r="AE17" s="29">
        <v>45095</v>
      </c>
      <c r="AF17" s="31">
        <f t="shared" si="18"/>
        <v>199</v>
      </c>
      <c r="AG17" s="32">
        <f t="shared" si="1"/>
        <v>1000</v>
      </c>
      <c r="AH17" s="15">
        <v>2904.52</v>
      </c>
      <c r="AI17" s="29">
        <v>45095</v>
      </c>
      <c r="AJ17" s="31">
        <f t="shared" si="19"/>
        <v>199</v>
      </c>
      <c r="AK17" s="32">
        <f t="shared" si="2"/>
        <v>1584</v>
      </c>
      <c r="AL17" s="15">
        <v>2375</v>
      </c>
      <c r="AM17" s="30">
        <v>45103</v>
      </c>
      <c r="AN17" s="31">
        <f t="shared" si="20"/>
        <v>207</v>
      </c>
      <c r="AO17" s="32">
        <f t="shared" si="3"/>
        <v>1347</v>
      </c>
      <c r="AP17" s="36">
        <f t="shared" si="21"/>
        <v>44386</v>
      </c>
      <c r="AQ17" s="32">
        <f t="shared" si="8"/>
        <v>44386</v>
      </c>
      <c r="AR17" s="36">
        <f t="shared" si="15"/>
        <v>79200</v>
      </c>
      <c r="AS17" s="32">
        <f t="shared" si="9"/>
        <v>3931</v>
      </c>
      <c r="AT17" s="32">
        <f t="shared" si="10"/>
        <v>123586</v>
      </c>
      <c r="AV17" s="1">
        <v>116500</v>
      </c>
      <c r="AW17" s="8">
        <f t="shared" si="12"/>
        <v>9957</v>
      </c>
      <c r="AX17" s="8">
        <f t="shared" si="13"/>
        <v>126457</v>
      </c>
      <c r="AY17" s="1">
        <v>10</v>
      </c>
      <c r="AZ17" s="40">
        <f t="shared" ref="AZ17:AZ61" si="23">IF(S17&lt;6,6,S17)</f>
        <v>36</v>
      </c>
      <c r="BA17" s="8">
        <f t="shared" si="14"/>
        <v>-23543</v>
      </c>
    </row>
    <row r="18" customHeight="1" spans="1:53">
      <c r="A18" s="15">
        <v>15</v>
      </c>
      <c r="B18" s="16" t="s">
        <v>128</v>
      </c>
      <c r="C18" s="16" t="s">
        <v>161</v>
      </c>
      <c r="D18" s="16" t="s">
        <v>123</v>
      </c>
      <c r="E18" s="16" t="s">
        <v>130</v>
      </c>
      <c r="F18" s="17">
        <v>112799</v>
      </c>
      <c r="G18" s="17" t="s">
        <v>162</v>
      </c>
      <c r="H18" s="17" t="s">
        <v>132</v>
      </c>
      <c r="I18" s="17" t="s">
        <v>27</v>
      </c>
      <c r="J18" s="17">
        <v>19</v>
      </c>
      <c r="K18" s="17" t="s">
        <v>44</v>
      </c>
      <c r="L18" s="17" t="s">
        <v>160</v>
      </c>
      <c r="M18" s="20">
        <v>42205</v>
      </c>
      <c r="N18" s="20">
        <v>45858</v>
      </c>
      <c r="O18" s="20">
        <v>44587</v>
      </c>
      <c r="P18" s="21">
        <f t="shared" si="0"/>
        <v>3.48</v>
      </c>
      <c r="Q18" s="20">
        <v>43486</v>
      </c>
      <c r="R18" s="20">
        <v>45677</v>
      </c>
      <c r="S18" s="24">
        <f t="shared" si="4"/>
        <v>36</v>
      </c>
      <c r="T18" s="25">
        <v>720</v>
      </c>
      <c r="U18" s="25">
        <v>160000</v>
      </c>
      <c r="V18" s="25">
        <f t="shared" si="5"/>
        <v>126457</v>
      </c>
      <c r="W18" s="26">
        <f t="shared" si="6"/>
        <v>-6</v>
      </c>
      <c r="X18" s="25"/>
      <c r="Y18" s="25">
        <v>2200</v>
      </c>
      <c r="Z18" s="17">
        <v>2</v>
      </c>
      <c r="AA18" s="24">
        <f t="shared" si="7"/>
        <v>8132</v>
      </c>
      <c r="AB18" s="17"/>
      <c r="AC18" s="29">
        <v>44896</v>
      </c>
      <c r="AD18" s="15">
        <v>2368</v>
      </c>
      <c r="AE18" s="30">
        <v>45099</v>
      </c>
      <c r="AF18" s="31">
        <f t="shared" si="18"/>
        <v>203</v>
      </c>
      <c r="AG18" s="32">
        <f t="shared" si="1"/>
        <v>1317</v>
      </c>
      <c r="AH18" s="15">
        <v>3388.61</v>
      </c>
      <c r="AI18" s="30">
        <v>45099</v>
      </c>
      <c r="AJ18" s="31">
        <f t="shared" si="19"/>
        <v>203</v>
      </c>
      <c r="AK18" s="32">
        <f t="shared" si="2"/>
        <v>1885</v>
      </c>
      <c r="AL18" s="15">
        <v>2375</v>
      </c>
      <c r="AM18" s="30">
        <v>45098</v>
      </c>
      <c r="AN18" s="31">
        <f t="shared" si="20"/>
        <v>202</v>
      </c>
      <c r="AO18" s="32">
        <f t="shared" si="3"/>
        <v>1314</v>
      </c>
      <c r="AP18" s="36">
        <f t="shared" si="21"/>
        <v>44007</v>
      </c>
      <c r="AQ18" s="32">
        <f t="shared" si="8"/>
        <v>44007</v>
      </c>
      <c r="AR18" s="36">
        <f t="shared" si="15"/>
        <v>79200</v>
      </c>
      <c r="AS18" s="32">
        <f t="shared" si="9"/>
        <v>4516</v>
      </c>
      <c r="AT18" s="32">
        <f t="shared" si="10"/>
        <v>123207</v>
      </c>
      <c r="AV18" s="1">
        <v>116500</v>
      </c>
      <c r="AW18" s="8">
        <f t="shared" si="12"/>
        <v>9957</v>
      </c>
      <c r="AX18" s="8">
        <f t="shared" si="13"/>
        <v>126457</v>
      </c>
      <c r="AY18" s="1">
        <v>10</v>
      </c>
      <c r="AZ18" s="40">
        <f t="shared" si="23"/>
        <v>36</v>
      </c>
      <c r="BA18" s="8">
        <f t="shared" si="14"/>
        <v>-33543</v>
      </c>
    </row>
    <row r="19" customHeight="1" spans="1:53">
      <c r="A19" s="15">
        <v>16</v>
      </c>
      <c r="B19" s="16" t="s">
        <v>128</v>
      </c>
      <c r="C19" s="16" t="s">
        <v>163</v>
      </c>
      <c r="D19" s="16" t="s">
        <v>123</v>
      </c>
      <c r="E19" s="16" t="s">
        <v>130</v>
      </c>
      <c r="F19" s="17">
        <v>112785</v>
      </c>
      <c r="G19" s="17" t="s">
        <v>164</v>
      </c>
      <c r="H19" s="17" t="s">
        <v>132</v>
      </c>
      <c r="I19" s="17" t="s">
        <v>27</v>
      </c>
      <c r="J19" s="17">
        <v>19</v>
      </c>
      <c r="K19" s="17" t="s">
        <v>44</v>
      </c>
      <c r="L19" s="17" t="s">
        <v>160</v>
      </c>
      <c r="M19" s="20">
        <v>42194</v>
      </c>
      <c r="N19" s="20">
        <v>45847</v>
      </c>
      <c r="O19" s="20">
        <v>44587</v>
      </c>
      <c r="P19" s="21">
        <f t="shared" si="0"/>
        <v>3.45</v>
      </c>
      <c r="Q19" s="20">
        <v>43486</v>
      </c>
      <c r="R19" s="20">
        <v>45677</v>
      </c>
      <c r="S19" s="24">
        <f t="shared" si="4"/>
        <v>36</v>
      </c>
      <c r="T19" s="25">
        <v>720</v>
      </c>
      <c r="U19" s="25">
        <v>160000</v>
      </c>
      <c r="V19" s="25">
        <f t="shared" si="5"/>
        <v>126457</v>
      </c>
      <c r="W19" s="26">
        <f t="shared" si="6"/>
        <v>-6</v>
      </c>
      <c r="X19" s="25"/>
      <c r="Y19" s="25">
        <v>2200</v>
      </c>
      <c r="Z19" s="17">
        <v>2</v>
      </c>
      <c r="AA19" s="24">
        <f t="shared" si="7"/>
        <v>8384</v>
      </c>
      <c r="AB19" s="17"/>
      <c r="AC19" s="29">
        <v>44896</v>
      </c>
      <c r="AD19" s="15">
        <v>2620</v>
      </c>
      <c r="AE19" s="30">
        <v>45124</v>
      </c>
      <c r="AF19" s="31">
        <f t="shared" si="18"/>
        <v>228</v>
      </c>
      <c r="AG19" s="32">
        <f t="shared" si="1"/>
        <v>1637</v>
      </c>
      <c r="AH19" s="15">
        <v>3388.61</v>
      </c>
      <c r="AI19" s="30">
        <v>45124</v>
      </c>
      <c r="AJ19" s="31">
        <f t="shared" si="19"/>
        <v>228</v>
      </c>
      <c r="AK19" s="32">
        <f t="shared" si="2"/>
        <v>2117</v>
      </c>
      <c r="AL19" s="15">
        <v>2375</v>
      </c>
      <c r="AM19" s="30">
        <v>45098</v>
      </c>
      <c r="AN19" s="31">
        <f t="shared" si="20"/>
        <v>202</v>
      </c>
      <c r="AO19" s="32">
        <f t="shared" si="3"/>
        <v>1314</v>
      </c>
      <c r="AP19" s="36">
        <f t="shared" si="21"/>
        <v>43628</v>
      </c>
      <c r="AQ19" s="32">
        <f t="shared" si="8"/>
        <v>43628</v>
      </c>
      <c r="AR19" s="36">
        <f t="shared" si="15"/>
        <v>79200</v>
      </c>
      <c r="AS19" s="32">
        <f t="shared" si="9"/>
        <v>5068</v>
      </c>
      <c r="AT19" s="32">
        <f t="shared" si="10"/>
        <v>122828</v>
      </c>
      <c r="AV19" s="1">
        <v>116500</v>
      </c>
      <c r="AW19" s="8">
        <f t="shared" si="12"/>
        <v>9957</v>
      </c>
      <c r="AX19" s="8">
        <f t="shared" si="13"/>
        <v>126457</v>
      </c>
      <c r="AY19" s="1">
        <v>10</v>
      </c>
      <c r="AZ19" s="40">
        <f t="shared" si="23"/>
        <v>36</v>
      </c>
      <c r="BA19" s="8">
        <f t="shared" si="14"/>
        <v>-33543</v>
      </c>
    </row>
    <row r="20" customHeight="1" spans="1:53">
      <c r="A20" s="15">
        <v>17</v>
      </c>
      <c r="B20" s="16" t="s">
        <v>128</v>
      </c>
      <c r="C20" s="16" t="s">
        <v>165</v>
      </c>
      <c r="D20" s="16" t="s">
        <v>123</v>
      </c>
      <c r="E20" s="16" t="s">
        <v>130</v>
      </c>
      <c r="F20" s="17">
        <v>112774</v>
      </c>
      <c r="G20" s="17" t="s">
        <v>166</v>
      </c>
      <c r="H20" s="17" t="s">
        <v>132</v>
      </c>
      <c r="I20" s="17" t="s">
        <v>27</v>
      </c>
      <c r="J20" s="17">
        <v>19</v>
      </c>
      <c r="K20" s="17" t="s">
        <v>44</v>
      </c>
      <c r="L20" s="17" t="s">
        <v>160</v>
      </c>
      <c r="M20" s="20">
        <v>42194</v>
      </c>
      <c r="N20" s="20">
        <v>45847</v>
      </c>
      <c r="O20" s="20">
        <v>44587</v>
      </c>
      <c r="P20" s="21">
        <f t="shared" si="0"/>
        <v>3.45</v>
      </c>
      <c r="Q20" s="20">
        <v>43486</v>
      </c>
      <c r="R20" s="20">
        <v>45677</v>
      </c>
      <c r="S20" s="24">
        <f t="shared" si="4"/>
        <v>36</v>
      </c>
      <c r="T20" s="25">
        <v>720</v>
      </c>
      <c r="U20" s="25">
        <v>160000</v>
      </c>
      <c r="V20" s="25">
        <f t="shared" si="5"/>
        <v>126457</v>
      </c>
      <c r="W20" s="26">
        <f t="shared" si="6"/>
        <v>-6</v>
      </c>
      <c r="X20" s="25"/>
      <c r="Y20" s="25">
        <v>2200</v>
      </c>
      <c r="Z20" s="17">
        <v>2</v>
      </c>
      <c r="AA20" s="24">
        <f t="shared" si="7"/>
        <v>8683</v>
      </c>
      <c r="AB20" s="17"/>
      <c r="AC20" s="29">
        <v>44896</v>
      </c>
      <c r="AD20" s="15">
        <v>2096</v>
      </c>
      <c r="AE20" s="29">
        <v>44730</v>
      </c>
      <c r="AF20" s="31">
        <v>0</v>
      </c>
      <c r="AG20" s="32">
        <f t="shared" si="1"/>
        <v>0</v>
      </c>
      <c r="AH20" s="15">
        <v>4079.31</v>
      </c>
      <c r="AI20" s="29">
        <v>44730</v>
      </c>
      <c r="AJ20" s="31">
        <v>0</v>
      </c>
      <c r="AK20" s="31">
        <v>0</v>
      </c>
      <c r="AL20" s="15">
        <v>2508</v>
      </c>
      <c r="AM20" s="30">
        <v>45098</v>
      </c>
      <c r="AN20" s="31">
        <f t="shared" si="20"/>
        <v>202</v>
      </c>
      <c r="AO20" s="32">
        <f t="shared" si="3"/>
        <v>1388</v>
      </c>
      <c r="AP20" s="36">
        <f t="shared" si="21"/>
        <v>43628</v>
      </c>
      <c r="AQ20" s="32">
        <f t="shared" si="8"/>
        <v>43628</v>
      </c>
      <c r="AR20" s="36">
        <f t="shared" si="15"/>
        <v>79200</v>
      </c>
      <c r="AS20" s="32">
        <f t="shared" si="9"/>
        <v>1388</v>
      </c>
      <c r="AT20" s="32">
        <f t="shared" si="10"/>
        <v>122828</v>
      </c>
      <c r="AV20" s="1">
        <v>116500</v>
      </c>
      <c r="AW20" s="8">
        <f t="shared" si="12"/>
        <v>9957</v>
      </c>
      <c r="AX20" s="8">
        <f t="shared" si="13"/>
        <v>126457</v>
      </c>
      <c r="AY20" s="1">
        <v>10</v>
      </c>
      <c r="AZ20" s="40">
        <f t="shared" si="23"/>
        <v>36</v>
      </c>
      <c r="BA20" s="8">
        <f t="shared" si="14"/>
        <v>-33543</v>
      </c>
    </row>
    <row r="21" customHeight="1" spans="1:53">
      <c r="A21" s="15">
        <v>18</v>
      </c>
      <c r="B21" s="16" t="s">
        <v>128</v>
      </c>
      <c r="C21" s="16" t="s">
        <v>167</v>
      </c>
      <c r="D21" s="16" t="s">
        <v>123</v>
      </c>
      <c r="E21" s="16" t="s">
        <v>130</v>
      </c>
      <c r="F21" s="17">
        <v>112806</v>
      </c>
      <c r="G21" s="17" t="s">
        <v>168</v>
      </c>
      <c r="H21" s="17" t="s">
        <v>132</v>
      </c>
      <c r="I21" s="17" t="s">
        <v>27</v>
      </c>
      <c r="J21" s="17">
        <v>19</v>
      </c>
      <c r="K21" s="17" t="s">
        <v>44</v>
      </c>
      <c r="L21" s="17" t="s">
        <v>160</v>
      </c>
      <c r="M21" s="20">
        <v>42194</v>
      </c>
      <c r="N21" s="20">
        <v>45847</v>
      </c>
      <c r="O21" s="20">
        <v>44587</v>
      </c>
      <c r="P21" s="21">
        <f t="shared" si="0"/>
        <v>3.45</v>
      </c>
      <c r="Q21" s="20">
        <v>43486</v>
      </c>
      <c r="R21" s="20">
        <v>45677</v>
      </c>
      <c r="S21" s="24">
        <f t="shared" si="4"/>
        <v>36</v>
      </c>
      <c r="T21" s="25">
        <v>720</v>
      </c>
      <c r="U21" s="25">
        <v>160000</v>
      </c>
      <c r="V21" s="25">
        <f t="shared" si="5"/>
        <v>126457</v>
      </c>
      <c r="W21" s="26">
        <f t="shared" si="6"/>
        <v>-6</v>
      </c>
      <c r="X21" s="25"/>
      <c r="Y21" s="25">
        <v>2200</v>
      </c>
      <c r="Z21" s="17">
        <v>2</v>
      </c>
      <c r="AA21" s="24">
        <f t="shared" si="7"/>
        <v>7114</v>
      </c>
      <c r="AB21" s="17"/>
      <c r="AC21" s="29">
        <v>44896</v>
      </c>
      <c r="AD21" s="15">
        <v>1834</v>
      </c>
      <c r="AE21" s="29">
        <v>45095</v>
      </c>
      <c r="AF21" s="31">
        <f t="shared" si="18"/>
        <v>199</v>
      </c>
      <c r="AG21" s="32">
        <f t="shared" si="1"/>
        <v>1000</v>
      </c>
      <c r="AH21" s="15">
        <v>2904.52</v>
      </c>
      <c r="AI21" s="29">
        <v>45095</v>
      </c>
      <c r="AJ21" s="31">
        <f t="shared" si="19"/>
        <v>199</v>
      </c>
      <c r="AK21" s="32">
        <f t="shared" si="2"/>
        <v>1584</v>
      </c>
      <c r="AL21" s="15">
        <v>2375</v>
      </c>
      <c r="AM21" s="30">
        <v>45098</v>
      </c>
      <c r="AN21" s="31">
        <f t="shared" si="20"/>
        <v>202</v>
      </c>
      <c r="AO21" s="32">
        <f t="shared" si="3"/>
        <v>1314</v>
      </c>
      <c r="AP21" s="36">
        <f t="shared" si="21"/>
        <v>43628</v>
      </c>
      <c r="AQ21" s="32">
        <f t="shared" si="8"/>
        <v>43628</v>
      </c>
      <c r="AR21" s="36">
        <f t="shared" si="15"/>
        <v>79200</v>
      </c>
      <c r="AS21" s="32">
        <f t="shared" si="9"/>
        <v>3898</v>
      </c>
      <c r="AT21" s="32">
        <f t="shared" si="10"/>
        <v>122828</v>
      </c>
      <c r="AV21" s="1">
        <v>116500</v>
      </c>
      <c r="AW21" s="8">
        <f t="shared" si="12"/>
        <v>9957</v>
      </c>
      <c r="AX21" s="8">
        <f t="shared" si="13"/>
        <v>126457</v>
      </c>
      <c r="AY21" s="1">
        <v>10</v>
      </c>
      <c r="AZ21" s="40">
        <f t="shared" si="23"/>
        <v>36</v>
      </c>
      <c r="BA21" s="8">
        <f t="shared" si="14"/>
        <v>-33543</v>
      </c>
    </row>
    <row r="22" customHeight="1" spans="1:53">
      <c r="A22" s="15">
        <v>19</v>
      </c>
      <c r="B22" s="16" t="s">
        <v>128</v>
      </c>
      <c r="C22" s="16" t="s">
        <v>169</v>
      </c>
      <c r="D22" s="16" t="s">
        <v>123</v>
      </c>
      <c r="E22" s="16" t="s">
        <v>130</v>
      </c>
      <c r="F22" s="17">
        <v>112784</v>
      </c>
      <c r="G22" s="17" t="s">
        <v>170</v>
      </c>
      <c r="H22" s="17" t="s">
        <v>132</v>
      </c>
      <c r="I22" s="17" t="s">
        <v>27</v>
      </c>
      <c r="J22" s="17">
        <v>19</v>
      </c>
      <c r="K22" s="17" t="s">
        <v>44</v>
      </c>
      <c r="L22" s="17" t="s">
        <v>160</v>
      </c>
      <c r="M22" s="20">
        <v>42194</v>
      </c>
      <c r="N22" s="20">
        <v>45847</v>
      </c>
      <c r="O22" s="20">
        <v>44587</v>
      </c>
      <c r="P22" s="21">
        <f t="shared" si="0"/>
        <v>3.45</v>
      </c>
      <c r="Q22" s="20">
        <v>43486</v>
      </c>
      <c r="R22" s="20">
        <v>45677</v>
      </c>
      <c r="S22" s="24">
        <f t="shared" si="4"/>
        <v>36</v>
      </c>
      <c r="T22" s="25">
        <v>720</v>
      </c>
      <c r="U22" s="25">
        <v>160000</v>
      </c>
      <c r="V22" s="25">
        <f t="shared" si="5"/>
        <v>126457</v>
      </c>
      <c r="W22" s="26">
        <f t="shared" si="6"/>
        <v>-6</v>
      </c>
      <c r="X22" s="25"/>
      <c r="Y22" s="25">
        <v>2200</v>
      </c>
      <c r="Z22" s="17">
        <v>2</v>
      </c>
      <c r="AA22" s="24">
        <f t="shared" si="7"/>
        <v>7114</v>
      </c>
      <c r="AB22" s="17"/>
      <c r="AC22" s="29">
        <v>44896</v>
      </c>
      <c r="AD22" s="15">
        <v>1834</v>
      </c>
      <c r="AE22" s="29">
        <v>45095</v>
      </c>
      <c r="AF22" s="31">
        <f t="shared" si="18"/>
        <v>199</v>
      </c>
      <c r="AG22" s="32">
        <f t="shared" si="1"/>
        <v>1000</v>
      </c>
      <c r="AH22" s="15">
        <v>2904.52</v>
      </c>
      <c r="AI22" s="29">
        <v>45095</v>
      </c>
      <c r="AJ22" s="31">
        <f t="shared" si="19"/>
        <v>199</v>
      </c>
      <c r="AK22" s="32">
        <f t="shared" si="2"/>
        <v>1584</v>
      </c>
      <c r="AL22" s="15">
        <v>2375</v>
      </c>
      <c r="AM22" s="30">
        <v>45098</v>
      </c>
      <c r="AN22" s="31">
        <f t="shared" si="20"/>
        <v>202</v>
      </c>
      <c r="AO22" s="32">
        <f t="shared" si="3"/>
        <v>1314</v>
      </c>
      <c r="AP22" s="36">
        <f t="shared" si="21"/>
        <v>43628</v>
      </c>
      <c r="AQ22" s="32">
        <f t="shared" si="8"/>
        <v>43628</v>
      </c>
      <c r="AR22" s="36">
        <f t="shared" si="15"/>
        <v>79200</v>
      </c>
      <c r="AS22" s="32">
        <f t="shared" si="9"/>
        <v>3898</v>
      </c>
      <c r="AT22" s="32">
        <f t="shared" si="10"/>
        <v>122828</v>
      </c>
      <c r="AV22" s="1">
        <v>116500</v>
      </c>
      <c r="AW22" s="8">
        <f t="shared" si="12"/>
        <v>9957</v>
      </c>
      <c r="AX22" s="8">
        <f t="shared" si="13"/>
        <v>126457</v>
      </c>
      <c r="AY22" s="1">
        <v>10</v>
      </c>
      <c r="AZ22" s="40">
        <f t="shared" si="23"/>
        <v>36</v>
      </c>
      <c r="BA22" s="8">
        <f t="shared" si="14"/>
        <v>-33543</v>
      </c>
    </row>
    <row r="23" customHeight="1" spans="1:53">
      <c r="A23" s="15">
        <v>20</v>
      </c>
      <c r="B23" s="16" t="s">
        <v>128</v>
      </c>
      <c r="C23" s="16" t="s">
        <v>171</v>
      </c>
      <c r="D23" s="16" t="s">
        <v>123</v>
      </c>
      <c r="E23" s="16" t="s">
        <v>130</v>
      </c>
      <c r="F23" s="17">
        <v>112797</v>
      </c>
      <c r="G23" s="17" t="s">
        <v>172</v>
      </c>
      <c r="H23" s="17" t="s">
        <v>132</v>
      </c>
      <c r="I23" s="17" t="s">
        <v>27</v>
      </c>
      <c r="J23" s="17">
        <v>19</v>
      </c>
      <c r="K23" s="17" t="s">
        <v>44</v>
      </c>
      <c r="L23" s="17" t="s">
        <v>160</v>
      </c>
      <c r="M23" s="20">
        <v>42194</v>
      </c>
      <c r="N23" s="20">
        <v>45847</v>
      </c>
      <c r="O23" s="20">
        <v>44587</v>
      </c>
      <c r="P23" s="21">
        <f t="shared" si="0"/>
        <v>3.45</v>
      </c>
      <c r="Q23" s="20">
        <v>43486</v>
      </c>
      <c r="R23" s="20">
        <v>45677</v>
      </c>
      <c r="S23" s="24">
        <f t="shared" si="4"/>
        <v>36</v>
      </c>
      <c r="T23" s="25">
        <v>720</v>
      </c>
      <c r="U23" s="25">
        <v>160000</v>
      </c>
      <c r="V23" s="25">
        <f t="shared" si="5"/>
        <v>126457</v>
      </c>
      <c r="W23" s="26">
        <f t="shared" si="6"/>
        <v>-6</v>
      </c>
      <c r="X23" s="25"/>
      <c r="Y23" s="25">
        <v>2200</v>
      </c>
      <c r="Z23" s="17">
        <v>2</v>
      </c>
      <c r="AA23" s="24">
        <f t="shared" si="7"/>
        <v>8384</v>
      </c>
      <c r="AB23" s="17"/>
      <c r="AC23" s="29">
        <v>44896</v>
      </c>
      <c r="AD23" s="15">
        <v>2620</v>
      </c>
      <c r="AE23" s="30">
        <v>45095</v>
      </c>
      <c r="AF23" s="31">
        <f t="shared" si="18"/>
        <v>199</v>
      </c>
      <c r="AG23" s="32">
        <f t="shared" si="1"/>
        <v>1428</v>
      </c>
      <c r="AH23" s="15">
        <v>3388.61</v>
      </c>
      <c r="AI23" s="30">
        <v>45095</v>
      </c>
      <c r="AJ23" s="31">
        <f t="shared" si="19"/>
        <v>199</v>
      </c>
      <c r="AK23" s="32">
        <f t="shared" si="2"/>
        <v>1847</v>
      </c>
      <c r="AL23" s="15">
        <v>2375</v>
      </c>
      <c r="AM23" s="30">
        <v>45098</v>
      </c>
      <c r="AN23" s="31">
        <f t="shared" si="20"/>
        <v>202</v>
      </c>
      <c r="AO23" s="32">
        <f t="shared" si="3"/>
        <v>1314</v>
      </c>
      <c r="AP23" s="36">
        <f t="shared" si="21"/>
        <v>43628</v>
      </c>
      <c r="AQ23" s="32">
        <f t="shared" si="8"/>
        <v>43628</v>
      </c>
      <c r="AR23" s="36">
        <f t="shared" si="15"/>
        <v>79200</v>
      </c>
      <c r="AS23" s="32">
        <f t="shared" si="9"/>
        <v>4589</v>
      </c>
      <c r="AT23" s="32">
        <f t="shared" si="10"/>
        <v>122828</v>
      </c>
      <c r="AV23" s="1">
        <v>116500</v>
      </c>
      <c r="AW23" s="8">
        <f t="shared" si="12"/>
        <v>9957</v>
      </c>
      <c r="AX23" s="8">
        <f t="shared" si="13"/>
        <v>126457</v>
      </c>
      <c r="AY23" s="1">
        <v>10</v>
      </c>
      <c r="AZ23" s="40">
        <f t="shared" si="23"/>
        <v>36</v>
      </c>
      <c r="BA23" s="8">
        <f t="shared" si="14"/>
        <v>-33543</v>
      </c>
    </row>
    <row r="24" customHeight="1" spans="1:53">
      <c r="A24" s="15">
        <v>21</v>
      </c>
      <c r="B24" s="16" t="s">
        <v>128</v>
      </c>
      <c r="C24" s="16" t="s">
        <v>173</v>
      </c>
      <c r="D24" s="16" t="s">
        <v>123</v>
      </c>
      <c r="E24" s="16" t="s">
        <v>130</v>
      </c>
      <c r="F24" s="17">
        <v>112779</v>
      </c>
      <c r="G24" s="17" t="s">
        <v>174</v>
      </c>
      <c r="H24" s="17" t="s">
        <v>126</v>
      </c>
      <c r="I24" s="17" t="s">
        <v>27</v>
      </c>
      <c r="J24" s="17">
        <v>31</v>
      </c>
      <c r="K24" s="17" t="s">
        <v>25</v>
      </c>
      <c r="L24" s="17" t="s">
        <v>127</v>
      </c>
      <c r="M24" s="20">
        <v>41778</v>
      </c>
      <c r="N24" s="20">
        <v>47257</v>
      </c>
      <c r="O24" s="20">
        <v>44587</v>
      </c>
      <c r="P24" s="21">
        <f t="shared" si="0"/>
        <v>7.32</v>
      </c>
      <c r="Q24" s="20">
        <v>43486</v>
      </c>
      <c r="R24" s="20">
        <v>45677</v>
      </c>
      <c r="S24" s="24">
        <f t="shared" si="4"/>
        <v>36</v>
      </c>
      <c r="T24" s="25">
        <v>720</v>
      </c>
      <c r="U24" s="25">
        <v>200000</v>
      </c>
      <c r="V24" s="25">
        <f t="shared" si="5"/>
        <v>188872</v>
      </c>
      <c r="W24" s="26">
        <f t="shared" si="6"/>
        <v>-53</v>
      </c>
      <c r="X24" s="25"/>
      <c r="Y24" s="25">
        <v>2200</v>
      </c>
      <c r="Z24" s="17">
        <v>2</v>
      </c>
      <c r="AA24" s="24">
        <f t="shared" si="7"/>
        <v>3078</v>
      </c>
      <c r="AB24" s="17"/>
      <c r="AC24" s="29">
        <v>44896</v>
      </c>
      <c r="AD24" s="15">
        <v>3078</v>
      </c>
      <c r="AE24" s="30">
        <v>44818</v>
      </c>
      <c r="AF24" s="31">
        <v>0</v>
      </c>
      <c r="AG24" s="31">
        <v>0</v>
      </c>
      <c r="AH24" s="15"/>
      <c r="AI24" s="30"/>
      <c r="AJ24" s="31"/>
      <c r="AK24" s="32">
        <f t="shared" si="2"/>
        <v>0</v>
      </c>
      <c r="AL24" s="15"/>
      <c r="AM24" s="30"/>
      <c r="AN24" s="31"/>
      <c r="AO24" s="32">
        <f t="shared" si="3"/>
        <v>0</v>
      </c>
      <c r="AP24" s="36">
        <f t="shared" si="21"/>
        <v>92170</v>
      </c>
      <c r="AQ24" s="32">
        <f t="shared" si="8"/>
        <v>92170</v>
      </c>
      <c r="AR24" s="36">
        <f t="shared" si="15"/>
        <v>79200</v>
      </c>
      <c r="AS24" s="32">
        <f t="shared" si="9"/>
        <v>0</v>
      </c>
      <c r="AT24" s="32">
        <f t="shared" si="10"/>
        <v>171370</v>
      </c>
      <c r="AV24" s="1">
        <v>174000</v>
      </c>
      <c r="AW24" s="8">
        <f t="shared" si="12"/>
        <v>14872</v>
      </c>
      <c r="AX24" s="8">
        <f t="shared" si="13"/>
        <v>188872</v>
      </c>
      <c r="AY24" s="1">
        <v>15</v>
      </c>
      <c r="AZ24" s="40">
        <f t="shared" si="23"/>
        <v>36</v>
      </c>
      <c r="BA24" s="8">
        <f t="shared" si="14"/>
        <v>-11128</v>
      </c>
    </row>
    <row r="25" customHeight="1" spans="1:53">
      <c r="A25" s="15">
        <v>22</v>
      </c>
      <c r="B25" s="16" t="s">
        <v>128</v>
      </c>
      <c r="C25" s="16" t="s">
        <v>175</v>
      </c>
      <c r="D25" s="16" t="s">
        <v>123</v>
      </c>
      <c r="E25" s="16" t="s">
        <v>130</v>
      </c>
      <c r="F25" s="17">
        <v>112805</v>
      </c>
      <c r="G25" s="17" t="s">
        <v>176</v>
      </c>
      <c r="H25" s="17" t="s">
        <v>126</v>
      </c>
      <c r="I25" s="17" t="s">
        <v>27</v>
      </c>
      <c r="J25" s="17">
        <v>31</v>
      </c>
      <c r="K25" s="17" t="s">
        <v>25</v>
      </c>
      <c r="L25" s="17" t="s">
        <v>127</v>
      </c>
      <c r="M25" s="20">
        <v>41778</v>
      </c>
      <c r="N25" s="20">
        <v>47257</v>
      </c>
      <c r="O25" s="20">
        <v>44587</v>
      </c>
      <c r="P25" s="21">
        <f t="shared" si="0"/>
        <v>7.32</v>
      </c>
      <c r="Q25" s="20">
        <v>43486</v>
      </c>
      <c r="R25" s="20">
        <v>45677</v>
      </c>
      <c r="S25" s="24">
        <f t="shared" si="4"/>
        <v>36</v>
      </c>
      <c r="T25" s="25">
        <v>720</v>
      </c>
      <c r="U25" s="25">
        <v>200000</v>
      </c>
      <c r="V25" s="25">
        <f t="shared" si="5"/>
        <v>188872</v>
      </c>
      <c r="W25" s="26">
        <f t="shared" si="6"/>
        <v>-53</v>
      </c>
      <c r="X25" s="25"/>
      <c r="Y25" s="25">
        <v>2200</v>
      </c>
      <c r="Z25" s="17">
        <v>2</v>
      </c>
      <c r="AA25" s="24">
        <f t="shared" si="7"/>
        <v>11402</v>
      </c>
      <c r="AB25" s="17"/>
      <c r="AC25" s="29">
        <v>44896</v>
      </c>
      <c r="AD25" s="15">
        <v>2736</v>
      </c>
      <c r="AE25" s="30">
        <v>45054</v>
      </c>
      <c r="AF25" s="31">
        <f t="shared" si="18"/>
        <v>158</v>
      </c>
      <c r="AG25" s="32">
        <f t="shared" si="1"/>
        <v>1184</v>
      </c>
      <c r="AH25" s="15">
        <v>4791.36</v>
      </c>
      <c r="AI25" s="30">
        <v>45108</v>
      </c>
      <c r="AJ25" s="31">
        <f t="shared" ref="AJ25:AJ38" si="24">DATEDIF(AC25,AI25,"d")</f>
        <v>212</v>
      </c>
      <c r="AK25" s="32">
        <f t="shared" si="2"/>
        <v>2783</v>
      </c>
      <c r="AL25" s="15">
        <v>3875</v>
      </c>
      <c r="AM25" s="30">
        <v>45107</v>
      </c>
      <c r="AN25" s="31">
        <f t="shared" ref="AN25:AN38" si="25">DATEDIF(AC25,AM25,"d")</f>
        <v>211</v>
      </c>
      <c r="AO25" s="32">
        <f t="shared" si="3"/>
        <v>2240</v>
      </c>
      <c r="AP25" s="36">
        <f t="shared" si="21"/>
        <v>92170</v>
      </c>
      <c r="AQ25" s="32">
        <f t="shared" si="8"/>
        <v>92170</v>
      </c>
      <c r="AR25" s="36">
        <f t="shared" si="15"/>
        <v>79200</v>
      </c>
      <c r="AS25" s="32">
        <f t="shared" si="9"/>
        <v>6207</v>
      </c>
      <c r="AT25" s="32">
        <f t="shared" si="10"/>
        <v>171370</v>
      </c>
      <c r="AV25" s="1">
        <v>174000</v>
      </c>
      <c r="AW25" s="8">
        <f t="shared" si="12"/>
        <v>14872</v>
      </c>
      <c r="AX25" s="8">
        <f t="shared" si="13"/>
        <v>188872</v>
      </c>
      <c r="AY25" s="1">
        <v>15</v>
      </c>
      <c r="AZ25" s="40">
        <f t="shared" si="23"/>
        <v>36</v>
      </c>
      <c r="BA25" s="8">
        <f t="shared" si="14"/>
        <v>-11128</v>
      </c>
    </row>
    <row r="26" customHeight="1" spans="1:53">
      <c r="A26" s="15">
        <v>23</v>
      </c>
      <c r="B26" s="16" t="s">
        <v>128</v>
      </c>
      <c r="C26" s="16" t="s">
        <v>177</v>
      </c>
      <c r="D26" s="16" t="s">
        <v>123</v>
      </c>
      <c r="E26" s="16" t="s">
        <v>130</v>
      </c>
      <c r="F26" s="17">
        <v>112800</v>
      </c>
      <c r="G26" s="17" t="s">
        <v>178</v>
      </c>
      <c r="H26" s="17" t="s">
        <v>126</v>
      </c>
      <c r="I26" s="17" t="s">
        <v>27</v>
      </c>
      <c r="J26" s="17">
        <v>28</v>
      </c>
      <c r="K26" s="17" t="s">
        <v>52</v>
      </c>
      <c r="L26" s="17" t="s">
        <v>179</v>
      </c>
      <c r="M26" s="20">
        <v>42186</v>
      </c>
      <c r="N26" s="20">
        <v>47665</v>
      </c>
      <c r="O26" s="20">
        <v>44587</v>
      </c>
      <c r="P26" s="21">
        <f t="shared" si="0"/>
        <v>8.43</v>
      </c>
      <c r="Q26" s="20">
        <v>43486</v>
      </c>
      <c r="R26" s="20">
        <v>45677</v>
      </c>
      <c r="S26" s="24">
        <f t="shared" si="4"/>
        <v>36</v>
      </c>
      <c r="T26" s="25">
        <v>720</v>
      </c>
      <c r="U26" s="25">
        <v>270000</v>
      </c>
      <c r="V26" s="25">
        <f t="shared" si="5"/>
        <v>234462</v>
      </c>
      <c r="W26" s="26">
        <f t="shared" si="6"/>
        <v>-66</v>
      </c>
      <c r="X26" s="25"/>
      <c r="Y26" s="25">
        <v>2200</v>
      </c>
      <c r="Z26" s="17">
        <v>2</v>
      </c>
      <c r="AA26" s="24">
        <f t="shared" si="7"/>
        <v>11027</v>
      </c>
      <c r="AB26" s="17"/>
      <c r="AC26" s="29">
        <v>44896</v>
      </c>
      <c r="AD26" s="15">
        <v>2736</v>
      </c>
      <c r="AE26" s="30">
        <v>45054</v>
      </c>
      <c r="AF26" s="31">
        <f t="shared" si="18"/>
        <v>158</v>
      </c>
      <c r="AG26" s="32">
        <f t="shared" si="1"/>
        <v>1184</v>
      </c>
      <c r="AH26" s="15">
        <v>4791.36</v>
      </c>
      <c r="AI26" s="30">
        <v>45076</v>
      </c>
      <c r="AJ26" s="31">
        <f t="shared" si="24"/>
        <v>180</v>
      </c>
      <c r="AK26" s="32">
        <f t="shared" si="2"/>
        <v>2363</v>
      </c>
      <c r="AL26" s="15">
        <v>3500</v>
      </c>
      <c r="AM26" s="30">
        <v>45074</v>
      </c>
      <c r="AN26" s="31">
        <f t="shared" si="25"/>
        <v>178</v>
      </c>
      <c r="AO26" s="32">
        <f t="shared" si="3"/>
        <v>1707</v>
      </c>
      <c r="AP26" s="36">
        <f t="shared" si="21"/>
        <v>131768</v>
      </c>
      <c r="AQ26" s="32">
        <f t="shared" si="8"/>
        <v>131768</v>
      </c>
      <c r="AR26" s="36">
        <f t="shared" si="15"/>
        <v>79200</v>
      </c>
      <c r="AS26" s="32">
        <f t="shared" si="9"/>
        <v>5254</v>
      </c>
      <c r="AT26" s="32">
        <f t="shared" si="10"/>
        <v>210968</v>
      </c>
      <c r="AV26" s="1">
        <v>216000</v>
      </c>
      <c r="AW26" s="8">
        <f t="shared" si="12"/>
        <v>18462</v>
      </c>
      <c r="AX26" s="8">
        <f t="shared" si="13"/>
        <v>234462</v>
      </c>
      <c r="AY26" s="1">
        <v>15</v>
      </c>
      <c r="AZ26" s="40">
        <f t="shared" si="23"/>
        <v>36</v>
      </c>
      <c r="BA26" s="8">
        <f t="shared" si="14"/>
        <v>-35538</v>
      </c>
    </row>
    <row r="27" customHeight="1" spans="1:53">
      <c r="A27" s="15">
        <v>24</v>
      </c>
      <c r="B27" s="16" t="s">
        <v>128</v>
      </c>
      <c r="C27" s="16" t="s">
        <v>180</v>
      </c>
      <c r="D27" s="16" t="s">
        <v>123</v>
      </c>
      <c r="E27" s="16" t="s">
        <v>130</v>
      </c>
      <c r="F27" s="17">
        <v>112775</v>
      </c>
      <c r="G27" s="17" t="s">
        <v>181</v>
      </c>
      <c r="H27" s="17" t="s">
        <v>126</v>
      </c>
      <c r="I27" s="17" t="s">
        <v>27</v>
      </c>
      <c r="J27" s="17">
        <v>29</v>
      </c>
      <c r="K27" s="17" t="s">
        <v>52</v>
      </c>
      <c r="L27" s="17" t="s">
        <v>182</v>
      </c>
      <c r="M27" s="20">
        <v>41989</v>
      </c>
      <c r="N27" s="20">
        <v>47468</v>
      </c>
      <c r="O27" s="20">
        <v>44587</v>
      </c>
      <c r="P27" s="21">
        <f t="shared" si="0"/>
        <v>7.89</v>
      </c>
      <c r="Q27" s="20">
        <v>43979</v>
      </c>
      <c r="R27" s="20">
        <v>46169</v>
      </c>
      <c r="S27" s="24">
        <f t="shared" si="4"/>
        <v>53</v>
      </c>
      <c r="T27" s="25">
        <v>720</v>
      </c>
      <c r="U27" s="25">
        <v>270000</v>
      </c>
      <c r="V27" s="25">
        <f t="shared" si="5"/>
        <v>234462</v>
      </c>
      <c r="W27" s="26">
        <f t="shared" si="6"/>
        <v>-43</v>
      </c>
      <c r="X27" s="25"/>
      <c r="Y27" s="25">
        <v>2200</v>
      </c>
      <c r="Z27" s="17">
        <v>2</v>
      </c>
      <c r="AA27" s="24">
        <f t="shared" si="7"/>
        <v>11494</v>
      </c>
      <c r="AB27" s="17"/>
      <c r="AC27" s="29">
        <v>44896</v>
      </c>
      <c r="AD27" s="15">
        <v>3078</v>
      </c>
      <c r="AE27" s="30">
        <v>45054</v>
      </c>
      <c r="AF27" s="31">
        <f t="shared" si="18"/>
        <v>158</v>
      </c>
      <c r="AG27" s="32">
        <f t="shared" si="1"/>
        <v>1332</v>
      </c>
      <c r="AH27" s="15">
        <v>4791.36</v>
      </c>
      <c r="AI27" s="30">
        <v>45076</v>
      </c>
      <c r="AJ27" s="31">
        <f t="shared" si="24"/>
        <v>180</v>
      </c>
      <c r="AK27" s="32">
        <f t="shared" si="2"/>
        <v>2363</v>
      </c>
      <c r="AL27" s="15">
        <v>3625</v>
      </c>
      <c r="AM27" s="30">
        <v>45074</v>
      </c>
      <c r="AN27" s="31">
        <f t="shared" si="25"/>
        <v>178</v>
      </c>
      <c r="AO27" s="32">
        <f t="shared" si="3"/>
        <v>1768</v>
      </c>
      <c r="AP27" s="36">
        <f t="shared" si="21"/>
        <v>123327</v>
      </c>
      <c r="AQ27" s="32">
        <f t="shared" si="8"/>
        <v>123327</v>
      </c>
      <c r="AR27" s="36">
        <f t="shared" si="15"/>
        <v>116600</v>
      </c>
      <c r="AS27" s="32">
        <f t="shared" si="9"/>
        <v>5463</v>
      </c>
      <c r="AT27" s="32">
        <f t="shared" si="10"/>
        <v>239927</v>
      </c>
      <c r="AV27" s="1">
        <v>216000</v>
      </c>
      <c r="AW27" s="8">
        <f t="shared" si="12"/>
        <v>18462</v>
      </c>
      <c r="AX27" s="8">
        <f t="shared" si="13"/>
        <v>234462</v>
      </c>
      <c r="AY27" s="1">
        <v>15</v>
      </c>
      <c r="AZ27" s="40">
        <f t="shared" si="23"/>
        <v>53</v>
      </c>
      <c r="BA27" s="8">
        <f t="shared" si="14"/>
        <v>-35538</v>
      </c>
    </row>
    <row r="28" customHeight="1" spans="1:53">
      <c r="A28" s="15">
        <v>25</v>
      </c>
      <c r="B28" s="16" t="s">
        <v>128</v>
      </c>
      <c r="C28" s="16" t="s">
        <v>183</v>
      </c>
      <c r="D28" s="16" t="s">
        <v>123</v>
      </c>
      <c r="E28" s="16" t="s">
        <v>130</v>
      </c>
      <c r="F28" s="17">
        <v>112729</v>
      </c>
      <c r="G28" s="17" t="s">
        <v>184</v>
      </c>
      <c r="H28" s="17" t="s">
        <v>126</v>
      </c>
      <c r="I28" s="17" t="s">
        <v>27</v>
      </c>
      <c r="J28" s="17">
        <v>29</v>
      </c>
      <c r="K28" s="17" t="s">
        <v>52</v>
      </c>
      <c r="L28" s="17" t="s">
        <v>182</v>
      </c>
      <c r="M28" s="20">
        <v>41989</v>
      </c>
      <c r="N28" s="20">
        <v>47468</v>
      </c>
      <c r="O28" s="20">
        <v>44587</v>
      </c>
      <c r="P28" s="21">
        <f t="shared" si="0"/>
        <v>7.89</v>
      </c>
      <c r="Q28" s="20">
        <v>43979</v>
      </c>
      <c r="R28" s="20">
        <v>46169</v>
      </c>
      <c r="S28" s="24">
        <f t="shared" si="4"/>
        <v>53</v>
      </c>
      <c r="T28" s="25">
        <v>720</v>
      </c>
      <c r="U28" s="25">
        <v>270000</v>
      </c>
      <c r="V28" s="25">
        <f t="shared" si="5"/>
        <v>234462</v>
      </c>
      <c r="W28" s="26">
        <f t="shared" si="6"/>
        <v>-43</v>
      </c>
      <c r="X28" s="25"/>
      <c r="Y28" s="25">
        <v>2200</v>
      </c>
      <c r="Z28" s="17">
        <v>2</v>
      </c>
      <c r="AA28" s="24">
        <f t="shared" si="7"/>
        <v>11494</v>
      </c>
      <c r="AB28" s="17"/>
      <c r="AC28" s="29">
        <v>44896</v>
      </c>
      <c r="AD28" s="15">
        <v>3078</v>
      </c>
      <c r="AE28" s="30">
        <v>45054</v>
      </c>
      <c r="AF28" s="31">
        <f t="shared" si="18"/>
        <v>158</v>
      </c>
      <c r="AG28" s="32">
        <f t="shared" si="1"/>
        <v>1332</v>
      </c>
      <c r="AH28" s="15">
        <v>4791.36</v>
      </c>
      <c r="AI28" s="30">
        <v>45076</v>
      </c>
      <c r="AJ28" s="31">
        <f t="shared" si="24"/>
        <v>180</v>
      </c>
      <c r="AK28" s="32">
        <f t="shared" si="2"/>
        <v>2363</v>
      </c>
      <c r="AL28" s="15">
        <v>3625</v>
      </c>
      <c r="AM28" s="30">
        <v>45074</v>
      </c>
      <c r="AN28" s="31">
        <f t="shared" si="25"/>
        <v>178</v>
      </c>
      <c r="AO28" s="32">
        <f t="shared" si="3"/>
        <v>1768</v>
      </c>
      <c r="AP28" s="36">
        <f t="shared" si="21"/>
        <v>123327</v>
      </c>
      <c r="AQ28" s="32">
        <f t="shared" si="8"/>
        <v>123327</v>
      </c>
      <c r="AR28" s="36">
        <f t="shared" si="15"/>
        <v>116600</v>
      </c>
      <c r="AS28" s="32">
        <f t="shared" si="9"/>
        <v>5463</v>
      </c>
      <c r="AT28" s="32">
        <f t="shared" si="10"/>
        <v>239927</v>
      </c>
      <c r="AV28" s="1">
        <v>216000</v>
      </c>
      <c r="AW28" s="8">
        <f t="shared" si="12"/>
        <v>18462</v>
      </c>
      <c r="AX28" s="8">
        <f t="shared" si="13"/>
        <v>234462</v>
      </c>
      <c r="AY28" s="1">
        <v>15</v>
      </c>
      <c r="AZ28" s="40">
        <f t="shared" si="23"/>
        <v>53</v>
      </c>
      <c r="BA28" s="8">
        <f t="shared" si="14"/>
        <v>-35538</v>
      </c>
    </row>
    <row r="29" customHeight="1" spans="1:53">
      <c r="A29" s="15">
        <v>26</v>
      </c>
      <c r="B29" s="16" t="s">
        <v>128</v>
      </c>
      <c r="C29" s="16" t="s">
        <v>185</v>
      </c>
      <c r="D29" s="16" t="s">
        <v>123</v>
      </c>
      <c r="E29" s="16" t="s">
        <v>130</v>
      </c>
      <c r="F29" s="17">
        <v>112802</v>
      </c>
      <c r="G29" s="17" t="s">
        <v>186</v>
      </c>
      <c r="H29" s="17" t="s">
        <v>126</v>
      </c>
      <c r="I29" s="17" t="s">
        <v>27</v>
      </c>
      <c r="J29" s="17">
        <v>30</v>
      </c>
      <c r="K29" s="17" t="s">
        <v>52</v>
      </c>
      <c r="L29" s="17" t="s">
        <v>179</v>
      </c>
      <c r="M29" s="20">
        <v>43307</v>
      </c>
      <c r="N29" s="20">
        <v>48786</v>
      </c>
      <c r="O29" s="20">
        <v>44587</v>
      </c>
      <c r="P29" s="21">
        <f t="shared" si="0"/>
        <v>11.5</v>
      </c>
      <c r="Q29" s="20">
        <v>43486</v>
      </c>
      <c r="R29" s="20">
        <v>45677</v>
      </c>
      <c r="S29" s="24">
        <f t="shared" si="4"/>
        <v>36</v>
      </c>
      <c r="T29" s="25">
        <v>720</v>
      </c>
      <c r="U29" s="25">
        <v>270000</v>
      </c>
      <c r="V29" s="25">
        <f t="shared" si="5"/>
        <v>243145</v>
      </c>
      <c r="W29" s="26">
        <f t="shared" si="6"/>
        <v>-104</v>
      </c>
      <c r="X29" s="25"/>
      <c r="Y29" s="25">
        <v>2200</v>
      </c>
      <c r="Z29" s="17">
        <v>2</v>
      </c>
      <c r="AA29" s="24">
        <f t="shared" si="7"/>
        <v>10251</v>
      </c>
      <c r="AB29" s="17"/>
      <c r="AC29" s="29">
        <v>44896</v>
      </c>
      <c r="AD29" s="15">
        <v>2394</v>
      </c>
      <c r="AE29" s="30">
        <v>45111</v>
      </c>
      <c r="AF29" s="31">
        <f t="shared" si="18"/>
        <v>215</v>
      </c>
      <c r="AG29" s="32">
        <f t="shared" si="1"/>
        <v>1410</v>
      </c>
      <c r="AH29" s="15">
        <v>4106.88</v>
      </c>
      <c r="AI29" s="30">
        <v>45114</v>
      </c>
      <c r="AJ29" s="31">
        <f t="shared" si="24"/>
        <v>218</v>
      </c>
      <c r="AK29" s="32">
        <f t="shared" si="2"/>
        <v>2453</v>
      </c>
      <c r="AL29" s="15">
        <v>3750</v>
      </c>
      <c r="AM29" s="30">
        <v>45112</v>
      </c>
      <c r="AN29" s="31">
        <f t="shared" si="25"/>
        <v>216</v>
      </c>
      <c r="AO29" s="32">
        <f t="shared" si="3"/>
        <v>2219</v>
      </c>
      <c r="AP29" s="36">
        <f t="shared" si="21"/>
        <v>186411</v>
      </c>
      <c r="AQ29" s="32">
        <f t="shared" si="8"/>
        <v>186411</v>
      </c>
      <c r="AR29" s="36">
        <f t="shared" si="15"/>
        <v>79200</v>
      </c>
      <c r="AS29" s="32">
        <f t="shared" si="9"/>
        <v>6082</v>
      </c>
      <c r="AT29" s="32">
        <f t="shared" si="10"/>
        <v>265611</v>
      </c>
      <c r="AV29" s="1">
        <v>224000</v>
      </c>
      <c r="AW29" s="8">
        <f t="shared" si="12"/>
        <v>19145</v>
      </c>
      <c r="AX29" s="8">
        <f t="shared" si="13"/>
        <v>243145</v>
      </c>
      <c r="AY29" s="1">
        <v>15</v>
      </c>
      <c r="AZ29" s="40">
        <f t="shared" si="23"/>
        <v>36</v>
      </c>
      <c r="BA29" s="8">
        <f t="shared" si="14"/>
        <v>-26855</v>
      </c>
    </row>
    <row r="30" customHeight="1" spans="1:53">
      <c r="A30" s="15">
        <v>27</v>
      </c>
      <c r="B30" s="16" t="s">
        <v>128</v>
      </c>
      <c r="C30" s="16" t="s">
        <v>187</v>
      </c>
      <c r="D30" s="16" t="s">
        <v>123</v>
      </c>
      <c r="E30" s="16" t="s">
        <v>130</v>
      </c>
      <c r="F30" s="17">
        <v>112927</v>
      </c>
      <c r="G30" s="17" t="s">
        <v>188</v>
      </c>
      <c r="H30" s="17" t="s">
        <v>126</v>
      </c>
      <c r="I30" s="17" t="s">
        <v>27</v>
      </c>
      <c r="J30" s="17">
        <v>30</v>
      </c>
      <c r="K30" s="17" t="s">
        <v>52</v>
      </c>
      <c r="L30" s="17" t="s">
        <v>179</v>
      </c>
      <c r="M30" s="20">
        <v>43307</v>
      </c>
      <c r="N30" s="20">
        <v>48786</v>
      </c>
      <c r="O30" s="20">
        <v>44587</v>
      </c>
      <c r="P30" s="21">
        <f t="shared" si="0"/>
        <v>11.5</v>
      </c>
      <c r="Q30" s="20">
        <v>43486</v>
      </c>
      <c r="R30" s="20">
        <v>45677</v>
      </c>
      <c r="S30" s="24">
        <f t="shared" si="4"/>
        <v>36</v>
      </c>
      <c r="T30" s="25">
        <v>720</v>
      </c>
      <c r="U30" s="25">
        <v>270000</v>
      </c>
      <c r="V30" s="25">
        <f t="shared" si="5"/>
        <v>243145</v>
      </c>
      <c r="W30" s="26">
        <f t="shared" si="6"/>
        <v>-104</v>
      </c>
      <c r="X30" s="25"/>
      <c r="Y30" s="25">
        <v>2200</v>
      </c>
      <c r="Z30" s="17">
        <v>2</v>
      </c>
      <c r="AA30" s="24">
        <f t="shared" si="7"/>
        <v>12303</v>
      </c>
      <c r="AB30" s="17"/>
      <c r="AC30" s="29">
        <v>44896</v>
      </c>
      <c r="AD30" s="15">
        <v>3762</v>
      </c>
      <c r="AE30" s="30">
        <v>45111</v>
      </c>
      <c r="AF30" s="31">
        <f t="shared" si="18"/>
        <v>215</v>
      </c>
      <c r="AG30" s="32">
        <f t="shared" si="1"/>
        <v>2216</v>
      </c>
      <c r="AH30" s="15">
        <v>4791.36</v>
      </c>
      <c r="AI30" s="30">
        <v>45114</v>
      </c>
      <c r="AJ30" s="31">
        <f t="shared" si="24"/>
        <v>218</v>
      </c>
      <c r="AK30" s="32">
        <f t="shared" si="2"/>
        <v>2862</v>
      </c>
      <c r="AL30" s="15">
        <v>3750</v>
      </c>
      <c r="AM30" s="30">
        <v>45112</v>
      </c>
      <c r="AN30" s="31">
        <f t="shared" si="25"/>
        <v>216</v>
      </c>
      <c r="AO30" s="32">
        <f t="shared" si="3"/>
        <v>2219</v>
      </c>
      <c r="AP30" s="36">
        <f t="shared" si="21"/>
        <v>186411</v>
      </c>
      <c r="AQ30" s="32">
        <f t="shared" si="8"/>
        <v>186411</v>
      </c>
      <c r="AR30" s="36">
        <f t="shared" si="15"/>
        <v>79200</v>
      </c>
      <c r="AS30" s="32">
        <f t="shared" si="9"/>
        <v>7297</v>
      </c>
      <c r="AT30" s="32">
        <f t="shared" si="10"/>
        <v>265611</v>
      </c>
      <c r="AV30" s="1">
        <v>224000</v>
      </c>
      <c r="AW30" s="8">
        <f t="shared" si="12"/>
        <v>19145</v>
      </c>
      <c r="AX30" s="8">
        <f t="shared" si="13"/>
        <v>243145</v>
      </c>
      <c r="AY30" s="1">
        <v>15</v>
      </c>
      <c r="AZ30" s="40">
        <f t="shared" si="23"/>
        <v>36</v>
      </c>
      <c r="BA30" s="8">
        <f t="shared" si="14"/>
        <v>-26855</v>
      </c>
    </row>
    <row r="31" customHeight="1" spans="1:53">
      <c r="A31" s="15">
        <v>28</v>
      </c>
      <c r="B31" s="16" t="s">
        <v>128</v>
      </c>
      <c r="C31" s="16" t="s">
        <v>189</v>
      </c>
      <c r="D31" s="16" t="s">
        <v>123</v>
      </c>
      <c r="E31" s="16" t="s">
        <v>130</v>
      </c>
      <c r="F31" s="17">
        <v>112928</v>
      </c>
      <c r="G31" s="17" t="s">
        <v>190</v>
      </c>
      <c r="H31" s="17" t="s">
        <v>126</v>
      </c>
      <c r="I31" s="17" t="s">
        <v>27</v>
      </c>
      <c r="J31" s="17">
        <v>30</v>
      </c>
      <c r="K31" s="17" t="s">
        <v>52</v>
      </c>
      <c r="L31" s="17" t="s">
        <v>179</v>
      </c>
      <c r="M31" s="20">
        <v>43307</v>
      </c>
      <c r="N31" s="20">
        <v>48786</v>
      </c>
      <c r="O31" s="20">
        <v>44587</v>
      </c>
      <c r="P31" s="21">
        <f t="shared" si="0"/>
        <v>11.5</v>
      </c>
      <c r="Q31" s="20">
        <v>43486</v>
      </c>
      <c r="R31" s="20">
        <v>45677</v>
      </c>
      <c r="S31" s="24">
        <f t="shared" si="4"/>
        <v>36</v>
      </c>
      <c r="T31" s="25">
        <v>720</v>
      </c>
      <c r="U31" s="25">
        <v>270000</v>
      </c>
      <c r="V31" s="25">
        <f t="shared" si="5"/>
        <v>243145</v>
      </c>
      <c r="W31" s="26">
        <f t="shared" si="6"/>
        <v>-104</v>
      </c>
      <c r="X31" s="25"/>
      <c r="Y31" s="25">
        <v>2200</v>
      </c>
      <c r="Z31" s="17">
        <v>2</v>
      </c>
      <c r="AA31" s="24">
        <f t="shared" si="7"/>
        <v>12987</v>
      </c>
      <c r="AB31" s="17"/>
      <c r="AC31" s="29">
        <v>44896</v>
      </c>
      <c r="AD31" s="15">
        <v>4446</v>
      </c>
      <c r="AE31" s="30">
        <v>45111</v>
      </c>
      <c r="AF31" s="31">
        <f t="shared" si="18"/>
        <v>215</v>
      </c>
      <c r="AG31" s="32">
        <f t="shared" si="1"/>
        <v>2619</v>
      </c>
      <c r="AH31" s="15">
        <v>4791.36</v>
      </c>
      <c r="AI31" s="30">
        <v>45114</v>
      </c>
      <c r="AJ31" s="31">
        <f t="shared" si="24"/>
        <v>218</v>
      </c>
      <c r="AK31" s="32">
        <f t="shared" si="2"/>
        <v>2862</v>
      </c>
      <c r="AL31" s="15">
        <v>3750</v>
      </c>
      <c r="AM31" s="30">
        <v>45112</v>
      </c>
      <c r="AN31" s="31">
        <f t="shared" si="25"/>
        <v>216</v>
      </c>
      <c r="AO31" s="32">
        <f t="shared" si="3"/>
        <v>2219</v>
      </c>
      <c r="AP31" s="36">
        <f t="shared" si="21"/>
        <v>186411</v>
      </c>
      <c r="AQ31" s="32">
        <f t="shared" si="8"/>
        <v>186411</v>
      </c>
      <c r="AR31" s="36">
        <f t="shared" si="15"/>
        <v>79200</v>
      </c>
      <c r="AS31" s="32">
        <f t="shared" si="9"/>
        <v>7700</v>
      </c>
      <c r="AT31" s="32">
        <f t="shared" si="10"/>
        <v>265611</v>
      </c>
      <c r="AV31" s="1">
        <v>224000</v>
      </c>
      <c r="AW31" s="8">
        <f t="shared" si="12"/>
        <v>19145</v>
      </c>
      <c r="AX31" s="8">
        <f t="shared" si="13"/>
        <v>243145</v>
      </c>
      <c r="AY31" s="1">
        <v>15</v>
      </c>
      <c r="AZ31" s="40">
        <f t="shared" si="23"/>
        <v>36</v>
      </c>
      <c r="BA31" s="8">
        <f t="shared" si="14"/>
        <v>-26855</v>
      </c>
    </row>
    <row r="32" customHeight="1" spans="1:53">
      <c r="A32" s="15">
        <v>29</v>
      </c>
      <c r="B32" s="16" t="s">
        <v>128</v>
      </c>
      <c r="C32" s="16" t="s">
        <v>191</v>
      </c>
      <c r="D32" s="16" t="s">
        <v>123</v>
      </c>
      <c r="E32" s="16" t="s">
        <v>130</v>
      </c>
      <c r="F32" s="17">
        <v>112796</v>
      </c>
      <c r="G32" s="17" t="s">
        <v>192</v>
      </c>
      <c r="H32" s="17" t="s">
        <v>126</v>
      </c>
      <c r="I32" s="17" t="s">
        <v>27</v>
      </c>
      <c r="J32" s="17">
        <v>37</v>
      </c>
      <c r="K32" s="17" t="s">
        <v>52</v>
      </c>
      <c r="L32" s="17" t="s">
        <v>179</v>
      </c>
      <c r="M32" s="20">
        <v>42963</v>
      </c>
      <c r="N32" s="20">
        <v>48442</v>
      </c>
      <c r="O32" s="20">
        <v>44587</v>
      </c>
      <c r="P32" s="21">
        <f t="shared" si="0"/>
        <v>10.56</v>
      </c>
      <c r="Q32" s="20">
        <v>43486</v>
      </c>
      <c r="R32" s="20">
        <v>45677</v>
      </c>
      <c r="S32" s="24">
        <f t="shared" si="4"/>
        <v>36</v>
      </c>
      <c r="T32" s="25">
        <v>720</v>
      </c>
      <c r="U32" s="25">
        <v>350000</v>
      </c>
      <c r="V32" s="25">
        <f t="shared" si="5"/>
        <v>321299</v>
      </c>
      <c r="W32" s="26">
        <f t="shared" si="6"/>
        <v>-92</v>
      </c>
      <c r="X32" s="25"/>
      <c r="Y32" s="25">
        <v>2200</v>
      </c>
      <c r="Z32" s="17">
        <v>2</v>
      </c>
      <c r="AA32" s="24">
        <f t="shared" si="7"/>
        <v>13895</v>
      </c>
      <c r="AB32" s="17"/>
      <c r="AC32" s="29">
        <v>44896</v>
      </c>
      <c r="AD32" s="15">
        <v>3752</v>
      </c>
      <c r="AE32" s="30">
        <v>45075</v>
      </c>
      <c r="AF32" s="31">
        <f t="shared" si="18"/>
        <v>179</v>
      </c>
      <c r="AG32" s="32">
        <f t="shared" si="1"/>
        <v>1840</v>
      </c>
      <c r="AH32" s="15">
        <v>5517.93</v>
      </c>
      <c r="AI32" s="30">
        <v>45075</v>
      </c>
      <c r="AJ32" s="31">
        <f t="shared" si="24"/>
        <v>179</v>
      </c>
      <c r="AK32" s="32">
        <f t="shared" si="2"/>
        <v>2706</v>
      </c>
      <c r="AL32" s="15">
        <v>4625</v>
      </c>
      <c r="AM32" s="30">
        <v>45093</v>
      </c>
      <c r="AN32" s="31">
        <f t="shared" si="25"/>
        <v>197</v>
      </c>
      <c r="AO32" s="32">
        <f t="shared" si="3"/>
        <v>2496</v>
      </c>
      <c r="AP32" s="36">
        <f t="shared" si="21"/>
        <v>226194</v>
      </c>
      <c r="AQ32" s="32">
        <f t="shared" si="8"/>
        <v>226194</v>
      </c>
      <c r="AR32" s="36">
        <f t="shared" si="15"/>
        <v>79200</v>
      </c>
      <c r="AS32" s="32">
        <f t="shared" si="9"/>
        <v>7042</v>
      </c>
      <c r="AT32" s="32">
        <f t="shared" si="10"/>
        <v>305394</v>
      </c>
      <c r="AV32" s="1">
        <v>296000</v>
      </c>
      <c r="AW32" s="8">
        <f t="shared" si="12"/>
        <v>25299</v>
      </c>
      <c r="AX32" s="8">
        <f t="shared" si="13"/>
        <v>321299</v>
      </c>
      <c r="AY32" s="1">
        <v>15</v>
      </c>
      <c r="AZ32" s="40">
        <f t="shared" si="23"/>
        <v>36</v>
      </c>
      <c r="BA32" s="8">
        <f t="shared" si="14"/>
        <v>-28701</v>
      </c>
    </row>
    <row r="33" customHeight="1" spans="1:53">
      <c r="A33" s="15">
        <v>30</v>
      </c>
      <c r="B33" s="16" t="s">
        <v>128</v>
      </c>
      <c r="C33" s="16" t="s">
        <v>193</v>
      </c>
      <c r="D33" s="16" t="s">
        <v>123</v>
      </c>
      <c r="E33" s="16" t="s">
        <v>130</v>
      </c>
      <c r="F33" s="17">
        <v>112793</v>
      </c>
      <c r="G33" s="17" t="s">
        <v>194</v>
      </c>
      <c r="H33" s="17" t="s">
        <v>126</v>
      </c>
      <c r="I33" s="17" t="s">
        <v>27</v>
      </c>
      <c r="J33" s="17">
        <v>37</v>
      </c>
      <c r="K33" s="17" t="s">
        <v>52</v>
      </c>
      <c r="L33" s="17" t="s">
        <v>179</v>
      </c>
      <c r="M33" s="20">
        <v>42963</v>
      </c>
      <c r="N33" s="20">
        <v>48442</v>
      </c>
      <c r="O33" s="20">
        <v>44587</v>
      </c>
      <c r="P33" s="21">
        <f t="shared" si="0"/>
        <v>10.56</v>
      </c>
      <c r="Q33" s="20">
        <v>43486</v>
      </c>
      <c r="R33" s="20">
        <v>45677</v>
      </c>
      <c r="S33" s="24">
        <f t="shared" si="4"/>
        <v>36</v>
      </c>
      <c r="T33" s="25">
        <v>720</v>
      </c>
      <c r="U33" s="25">
        <v>350000</v>
      </c>
      <c r="V33" s="25">
        <f t="shared" si="5"/>
        <v>321299</v>
      </c>
      <c r="W33" s="26">
        <f t="shared" si="6"/>
        <v>-92</v>
      </c>
      <c r="X33" s="25"/>
      <c r="Y33" s="25">
        <v>2200</v>
      </c>
      <c r="Z33" s="17">
        <v>2</v>
      </c>
      <c r="AA33" s="24">
        <f t="shared" si="7"/>
        <v>13895</v>
      </c>
      <c r="AB33" s="17"/>
      <c r="AC33" s="29">
        <v>44896</v>
      </c>
      <c r="AD33" s="15">
        <v>3752</v>
      </c>
      <c r="AE33" s="30">
        <v>45075</v>
      </c>
      <c r="AF33" s="31">
        <f t="shared" si="18"/>
        <v>179</v>
      </c>
      <c r="AG33" s="32">
        <f t="shared" si="1"/>
        <v>1840</v>
      </c>
      <c r="AH33" s="15">
        <v>5517.93</v>
      </c>
      <c r="AI33" s="30">
        <v>45075</v>
      </c>
      <c r="AJ33" s="31">
        <f t="shared" si="24"/>
        <v>179</v>
      </c>
      <c r="AK33" s="32">
        <f t="shared" si="2"/>
        <v>2706</v>
      </c>
      <c r="AL33" s="15">
        <v>4625</v>
      </c>
      <c r="AM33" s="30">
        <v>45093</v>
      </c>
      <c r="AN33" s="31">
        <f t="shared" si="25"/>
        <v>197</v>
      </c>
      <c r="AO33" s="32">
        <f t="shared" si="3"/>
        <v>2496</v>
      </c>
      <c r="AP33" s="36">
        <f t="shared" si="21"/>
        <v>226194</v>
      </c>
      <c r="AQ33" s="32">
        <f t="shared" si="8"/>
        <v>226194</v>
      </c>
      <c r="AR33" s="36">
        <f t="shared" si="15"/>
        <v>79200</v>
      </c>
      <c r="AS33" s="32">
        <f t="shared" si="9"/>
        <v>7042</v>
      </c>
      <c r="AT33" s="32">
        <f t="shared" si="10"/>
        <v>305394</v>
      </c>
      <c r="AV33" s="1">
        <v>296000</v>
      </c>
      <c r="AW33" s="8">
        <f t="shared" si="12"/>
        <v>25299</v>
      </c>
      <c r="AX33" s="8">
        <f t="shared" si="13"/>
        <v>321299</v>
      </c>
      <c r="AY33" s="1">
        <v>15</v>
      </c>
      <c r="AZ33" s="40">
        <f t="shared" si="23"/>
        <v>36</v>
      </c>
      <c r="BA33" s="8">
        <f t="shared" si="14"/>
        <v>-28701</v>
      </c>
    </row>
    <row r="34" ht="36" spans="1:53">
      <c r="A34" s="15">
        <v>31</v>
      </c>
      <c r="B34" s="16" t="s">
        <v>195</v>
      </c>
      <c r="C34" s="73" t="s">
        <v>196</v>
      </c>
      <c r="D34" s="16" t="s">
        <v>123</v>
      </c>
      <c r="E34" s="16" t="s">
        <v>197</v>
      </c>
      <c r="F34" s="17">
        <v>112644</v>
      </c>
      <c r="G34" s="17" t="s">
        <v>198</v>
      </c>
      <c r="H34" s="17" t="s">
        <v>132</v>
      </c>
      <c r="I34" s="17" t="s">
        <v>27</v>
      </c>
      <c r="J34" s="17">
        <v>19</v>
      </c>
      <c r="K34" s="17" t="s">
        <v>25</v>
      </c>
      <c r="L34" s="17" t="s">
        <v>199</v>
      </c>
      <c r="M34" s="20">
        <v>41520</v>
      </c>
      <c r="N34" s="20">
        <v>45172</v>
      </c>
      <c r="O34" s="20">
        <v>44587</v>
      </c>
      <c r="P34" s="21">
        <f t="shared" si="0"/>
        <v>1.6</v>
      </c>
      <c r="Q34" s="20">
        <v>42880</v>
      </c>
      <c r="R34" s="20">
        <v>45070</v>
      </c>
      <c r="S34" s="24">
        <f t="shared" si="4"/>
        <v>16</v>
      </c>
      <c r="T34" s="25">
        <v>720</v>
      </c>
      <c r="U34" s="25">
        <v>150000</v>
      </c>
      <c r="V34" s="25">
        <f t="shared" si="5"/>
        <v>137312</v>
      </c>
      <c r="W34" s="26">
        <f t="shared" si="6"/>
        <v>-3</v>
      </c>
      <c r="X34" s="25"/>
      <c r="Y34" s="25">
        <v>2200</v>
      </c>
      <c r="Z34" s="17">
        <v>2</v>
      </c>
      <c r="AA34" s="24">
        <f t="shared" si="7"/>
        <v>8180</v>
      </c>
      <c r="AB34" s="17"/>
      <c r="AC34" s="29">
        <v>44896</v>
      </c>
      <c r="AD34" s="15">
        <v>1834</v>
      </c>
      <c r="AE34" s="30">
        <v>45145</v>
      </c>
      <c r="AF34" s="31">
        <f t="shared" si="18"/>
        <v>249</v>
      </c>
      <c r="AG34" s="32">
        <f t="shared" si="1"/>
        <v>1251</v>
      </c>
      <c r="AH34" s="15">
        <v>3268</v>
      </c>
      <c r="AI34" s="30">
        <v>45145</v>
      </c>
      <c r="AJ34" s="31">
        <f t="shared" si="24"/>
        <v>249</v>
      </c>
      <c r="AK34" s="32">
        <f t="shared" si="2"/>
        <v>2229</v>
      </c>
      <c r="AL34" s="15">
        <v>3078</v>
      </c>
      <c r="AM34" s="30">
        <v>45145</v>
      </c>
      <c r="AN34" s="31">
        <f t="shared" si="25"/>
        <v>249</v>
      </c>
      <c r="AO34" s="32">
        <f t="shared" si="3"/>
        <v>2100</v>
      </c>
      <c r="AP34" s="36">
        <f t="shared" si="21"/>
        <v>21970</v>
      </c>
      <c r="AQ34" s="32">
        <f t="shared" si="8"/>
        <v>21970</v>
      </c>
      <c r="AR34" s="36">
        <f t="shared" si="15"/>
        <v>35200</v>
      </c>
      <c r="AS34" s="32">
        <f t="shared" si="9"/>
        <v>5580</v>
      </c>
      <c r="AT34" s="32">
        <f t="shared" si="10"/>
        <v>57170</v>
      </c>
      <c r="AV34" s="1">
        <v>126500</v>
      </c>
      <c r="AW34" s="8">
        <f t="shared" si="12"/>
        <v>10812</v>
      </c>
      <c r="AX34" s="8">
        <f t="shared" si="13"/>
        <v>137312</v>
      </c>
      <c r="AY34" s="1">
        <v>10</v>
      </c>
      <c r="AZ34" s="40">
        <f t="shared" si="23"/>
        <v>16</v>
      </c>
      <c r="BA34" s="8">
        <f t="shared" si="14"/>
        <v>-12688</v>
      </c>
    </row>
    <row r="35" ht="36" spans="1:53">
      <c r="A35" s="15">
        <v>32</v>
      </c>
      <c r="B35" s="16" t="s">
        <v>195</v>
      </c>
      <c r="C35" s="73" t="s">
        <v>200</v>
      </c>
      <c r="D35" s="16" t="s">
        <v>123</v>
      </c>
      <c r="E35" s="16" t="s">
        <v>197</v>
      </c>
      <c r="F35" s="17">
        <v>112643</v>
      </c>
      <c r="G35" s="17" t="s">
        <v>201</v>
      </c>
      <c r="H35" s="17" t="s">
        <v>132</v>
      </c>
      <c r="I35" s="17" t="s">
        <v>27</v>
      </c>
      <c r="J35" s="17">
        <v>19</v>
      </c>
      <c r="K35" s="17" t="s">
        <v>25</v>
      </c>
      <c r="L35" s="17" t="s">
        <v>199</v>
      </c>
      <c r="M35" s="20">
        <v>41520</v>
      </c>
      <c r="N35" s="20">
        <v>45172</v>
      </c>
      <c r="O35" s="20">
        <v>44587</v>
      </c>
      <c r="P35" s="21">
        <f t="shared" si="0"/>
        <v>1.6</v>
      </c>
      <c r="Q35" s="20">
        <v>42880</v>
      </c>
      <c r="R35" s="20">
        <v>45070</v>
      </c>
      <c r="S35" s="24">
        <f t="shared" si="4"/>
        <v>16</v>
      </c>
      <c r="T35" s="25">
        <v>720</v>
      </c>
      <c r="U35" s="25">
        <v>150000</v>
      </c>
      <c r="V35" s="25">
        <f t="shared" si="5"/>
        <v>137312</v>
      </c>
      <c r="W35" s="26">
        <f t="shared" si="6"/>
        <v>-3</v>
      </c>
      <c r="X35" s="25"/>
      <c r="Y35" s="25">
        <v>2200</v>
      </c>
      <c r="Z35" s="17">
        <v>2</v>
      </c>
      <c r="AA35" s="24">
        <f t="shared" si="7"/>
        <v>8180</v>
      </c>
      <c r="AB35" s="17"/>
      <c r="AC35" s="29">
        <v>44896</v>
      </c>
      <c r="AD35" s="15">
        <v>1834</v>
      </c>
      <c r="AE35" s="30">
        <v>45145</v>
      </c>
      <c r="AF35" s="31">
        <f t="shared" si="18"/>
        <v>249</v>
      </c>
      <c r="AG35" s="32">
        <f t="shared" si="1"/>
        <v>1251</v>
      </c>
      <c r="AH35" s="15">
        <v>3268</v>
      </c>
      <c r="AI35" s="30">
        <v>45145</v>
      </c>
      <c r="AJ35" s="31">
        <f t="shared" si="24"/>
        <v>249</v>
      </c>
      <c r="AK35" s="32">
        <f t="shared" si="2"/>
        <v>2229</v>
      </c>
      <c r="AL35" s="15">
        <v>3078</v>
      </c>
      <c r="AM35" s="30">
        <v>45145</v>
      </c>
      <c r="AN35" s="31">
        <f t="shared" si="25"/>
        <v>249</v>
      </c>
      <c r="AO35" s="32">
        <f t="shared" si="3"/>
        <v>2100</v>
      </c>
      <c r="AP35" s="36">
        <f t="shared" si="21"/>
        <v>21970</v>
      </c>
      <c r="AQ35" s="32">
        <f t="shared" si="8"/>
        <v>21970</v>
      </c>
      <c r="AR35" s="36">
        <f t="shared" si="15"/>
        <v>35200</v>
      </c>
      <c r="AS35" s="32">
        <f t="shared" si="9"/>
        <v>5580</v>
      </c>
      <c r="AT35" s="32">
        <f t="shared" si="10"/>
        <v>57170</v>
      </c>
      <c r="AV35" s="1">
        <v>126500</v>
      </c>
      <c r="AW35" s="8">
        <f t="shared" si="12"/>
        <v>10812</v>
      </c>
      <c r="AX35" s="8">
        <f t="shared" si="13"/>
        <v>137312</v>
      </c>
      <c r="AY35" s="1">
        <v>10</v>
      </c>
      <c r="AZ35" s="40">
        <f t="shared" si="23"/>
        <v>16</v>
      </c>
      <c r="BA35" s="8">
        <f t="shared" si="14"/>
        <v>-12688</v>
      </c>
    </row>
    <row r="36" ht="36" spans="1:53">
      <c r="A36" s="15">
        <v>33</v>
      </c>
      <c r="B36" s="16" t="s">
        <v>195</v>
      </c>
      <c r="C36" s="73" t="s">
        <v>202</v>
      </c>
      <c r="D36" s="16" t="s">
        <v>123</v>
      </c>
      <c r="E36" s="16" t="s">
        <v>197</v>
      </c>
      <c r="F36" s="17">
        <v>112647</v>
      </c>
      <c r="G36" s="17" t="s">
        <v>203</v>
      </c>
      <c r="H36" s="17" t="s">
        <v>132</v>
      </c>
      <c r="I36" s="17" t="s">
        <v>27</v>
      </c>
      <c r="J36" s="17">
        <v>19</v>
      </c>
      <c r="K36" s="17" t="s">
        <v>25</v>
      </c>
      <c r="L36" s="17" t="s">
        <v>199</v>
      </c>
      <c r="M36" s="20">
        <v>41520</v>
      </c>
      <c r="N36" s="20">
        <v>45172</v>
      </c>
      <c r="O36" s="20">
        <v>44587</v>
      </c>
      <c r="P36" s="21">
        <f t="shared" si="0"/>
        <v>1.6</v>
      </c>
      <c r="Q36" s="20">
        <v>42880</v>
      </c>
      <c r="R36" s="20">
        <v>45070</v>
      </c>
      <c r="S36" s="24">
        <f t="shared" si="4"/>
        <v>16</v>
      </c>
      <c r="T36" s="25">
        <v>720</v>
      </c>
      <c r="U36" s="25">
        <v>150000</v>
      </c>
      <c r="V36" s="25">
        <f t="shared" si="5"/>
        <v>137312</v>
      </c>
      <c r="W36" s="26">
        <f t="shared" si="6"/>
        <v>-3</v>
      </c>
      <c r="X36" s="25"/>
      <c r="Y36" s="25">
        <v>2200</v>
      </c>
      <c r="Z36" s="17">
        <v>2</v>
      </c>
      <c r="AA36" s="24">
        <f t="shared" si="7"/>
        <v>10141</v>
      </c>
      <c r="AB36" s="17"/>
      <c r="AC36" s="29">
        <v>44896</v>
      </c>
      <c r="AD36" s="15">
        <v>1834</v>
      </c>
      <c r="AE36" s="30">
        <v>45145</v>
      </c>
      <c r="AF36" s="31">
        <f t="shared" si="18"/>
        <v>249</v>
      </c>
      <c r="AG36" s="32">
        <f t="shared" si="1"/>
        <v>1251</v>
      </c>
      <c r="AH36" s="15">
        <v>5229</v>
      </c>
      <c r="AI36" s="30">
        <v>45093</v>
      </c>
      <c r="AJ36" s="31">
        <f t="shared" si="24"/>
        <v>197</v>
      </c>
      <c r="AK36" s="32">
        <f t="shared" si="2"/>
        <v>2822</v>
      </c>
      <c r="AL36" s="15">
        <v>3078</v>
      </c>
      <c r="AM36" s="30">
        <v>45145</v>
      </c>
      <c r="AN36" s="31">
        <f t="shared" si="25"/>
        <v>249</v>
      </c>
      <c r="AO36" s="32">
        <f t="shared" si="3"/>
        <v>2100</v>
      </c>
      <c r="AP36" s="36">
        <f t="shared" si="21"/>
        <v>21970</v>
      </c>
      <c r="AQ36" s="32">
        <f t="shared" si="8"/>
        <v>21970</v>
      </c>
      <c r="AR36" s="36">
        <f t="shared" si="15"/>
        <v>35200</v>
      </c>
      <c r="AS36" s="32">
        <f t="shared" si="9"/>
        <v>6173</v>
      </c>
      <c r="AT36" s="32">
        <f t="shared" si="10"/>
        <v>57170</v>
      </c>
      <c r="AV36" s="1">
        <v>126500</v>
      </c>
      <c r="AW36" s="8">
        <f t="shared" si="12"/>
        <v>10812</v>
      </c>
      <c r="AX36" s="8">
        <f t="shared" si="13"/>
        <v>137312</v>
      </c>
      <c r="AY36" s="1">
        <v>10</v>
      </c>
      <c r="AZ36" s="40">
        <f t="shared" si="23"/>
        <v>16</v>
      </c>
      <c r="BA36" s="8">
        <f t="shared" si="14"/>
        <v>-12688</v>
      </c>
    </row>
    <row r="37" ht="36" spans="1:53">
      <c r="A37" s="15">
        <v>34</v>
      </c>
      <c r="B37" s="16" t="s">
        <v>195</v>
      </c>
      <c r="C37" s="73" t="s">
        <v>204</v>
      </c>
      <c r="D37" s="16" t="s">
        <v>123</v>
      </c>
      <c r="E37" s="16" t="s">
        <v>197</v>
      </c>
      <c r="F37" s="17">
        <v>112645</v>
      </c>
      <c r="G37" s="17" t="s">
        <v>205</v>
      </c>
      <c r="H37" s="17" t="s">
        <v>132</v>
      </c>
      <c r="I37" s="17" t="s">
        <v>27</v>
      </c>
      <c r="J37" s="17">
        <v>19</v>
      </c>
      <c r="K37" s="17" t="s">
        <v>25</v>
      </c>
      <c r="L37" s="17" t="s">
        <v>199</v>
      </c>
      <c r="M37" s="20">
        <v>41520</v>
      </c>
      <c r="N37" s="20">
        <v>45172</v>
      </c>
      <c r="O37" s="20">
        <v>44587</v>
      </c>
      <c r="P37" s="21">
        <f t="shared" si="0"/>
        <v>1.6</v>
      </c>
      <c r="Q37" s="20">
        <v>42880</v>
      </c>
      <c r="R37" s="20">
        <v>45070</v>
      </c>
      <c r="S37" s="24">
        <f t="shared" si="4"/>
        <v>16</v>
      </c>
      <c r="T37" s="25">
        <v>720</v>
      </c>
      <c r="U37" s="25">
        <v>150000</v>
      </c>
      <c r="V37" s="25">
        <f t="shared" si="5"/>
        <v>137312</v>
      </c>
      <c r="W37" s="26">
        <f t="shared" si="6"/>
        <v>-3</v>
      </c>
      <c r="X37" s="25"/>
      <c r="Y37" s="25">
        <v>2200</v>
      </c>
      <c r="Z37" s="17">
        <v>2</v>
      </c>
      <c r="AA37" s="24">
        <f t="shared" si="7"/>
        <v>8180</v>
      </c>
      <c r="AB37" s="17"/>
      <c r="AC37" s="29">
        <v>44896</v>
      </c>
      <c r="AD37" s="15">
        <v>1834</v>
      </c>
      <c r="AE37" s="30">
        <v>45145</v>
      </c>
      <c r="AF37" s="31">
        <f t="shared" si="18"/>
        <v>249</v>
      </c>
      <c r="AG37" s="32">
        <f t="shared" si="1"/>
        <v>1251</v>
      </c>
      <c r="AH37" s="15">
        <v>3268</v>
      </c>
      <c r="AI37" s="30">
        <v>45145</v>
      </c>
      <c r="AJ37" s="31">
        <f t="shared" si="24"/>
        <v>249</v>
      </c>
      <c r="AK37" s="32">
        <f t="shared" si="2"/>
        <v>2229</v>
      </c>
      <c r="AL37" s="15">
        <v>3078</v>
      </c>
      <c r="AM37" s="30">
        <v>45145</v>
      </c>
      <c r="AN37" s="31">
        <f t="shared" si="25"/>
        <v>249</v>
      </c>
      <c r="AO37" s="32">
        <f t="shared" si="3"/>
        <v>2100</v>
      </c>
      <c r="AP37" s="36">
        <f t="shared" si="21"/>
        <v>21970</v>
      </c>
      <c r="AQ37" s="32">
        <f t="shared" si="8"/>
        <v>21970</v>
      </c>
      <c r="AR37" s="36">
        <f t="shared" si="15"/>
        <v>35200</v>
      </c>
      <c r="AS37" s="32">
        <f t="shared" si="9"/>
        <v>5580</v>
      </c>
      <c r="AT37" s="32">
        <f t="shared" si="10"/>
        <v>57170</v>
      </c>
      <c r="AV37" s="1">
        <v>126500</v>
      </c>
      <c r="AW37" s="8">
        <f t="shared" si="12"/>
        <v>10812</v>
      </c>
      <c r="AX37" s="8">
        <f t="shared" si="13"/>
        <v>137312</v>
      </c>
      <c r="AY37" s="1">
        <v>10</v>
      </c>
      <c r="AZ37" s="40">
        <f t="shared" si="23"/>
        <v>16</v>
      </c>
      <c r="BA37" s="8">
        <f t="shared" si="14"/>
        <v>-12688</v>
      </c>
    </row>
    <row r="38" ht="36" spans="1:53">
      <c r="A38" s="15">
        <v>35</v>
      </c>
      <c r="B38" s="16" t="s">
        <v>195</v>
      </c>
      <c r="C38" s="73" t="s">
        <v>206</v>
      </c>
      <c r="D38" s="17" t="s">
        <v>123</v>
      </c>
      <c r="E38" s="17" t="s">
        <v>197</v>
      </c>
      <c r="F38" s="17">
        <v>112646</v>
      </c>
      <c r="G38" s="17" t="s">
        <v>207</v>
      </c>
      <c r="H38" s="17" t="s">
        <v>132</v>
      </c>
      <c r="I38" s="17" t="s">
        <v>27</v>
      </c>
      <c r="J38" s="17">
        <v>19</v>
      </c>
      <c r="K38" s="17" t="s">
        <v>25</v>
      </c>
      <c r="L38" s="17" t="s">
        <v>208</v>
      </c>
      <c r="M38" s="20">
        <v>42513</v>
      </c>
      <c r="N38" s="20">
        <v>46165</v>
      </c>
      <c r="O38" s="20">
        <v>44587</v>
      </c>
      <c r="P38" s="21">
        <f t="shared" si="0"/>
        <v>4.32</v>
      </c>
      <c r="Q38" s="20">
        <v>42880</v>
      </c>
      <c r="R38" s="20">
        <v>45070</v>
      </c>
      <c r="S38" s="24">
        <f t="shared" si="4"/>
        <v>16</v>
      </c>
      <c r="T38" s="25">
        <v>720</v>
      </c>
      <c r="U38" s="25">
        <v>150000</v>
      </c>
      <c r="V38" s="25">
        <f t="shared" si="5"/>
        <v>144910</v>
      </c>
      <c r="W38" s="26">
        <f t="shared" si="6"/>
        <v>-37</v>
      </c>
      <c r="X38" s="25"/>
      <c r="Y38" s="25">
        <v>2200</v>
      </c>
      <c r="Z38" s="17">
        <v>2</v>
      </c>
      <c r="AA38" s="24">
        <f t="shared" si="7"/>
        <v>10141</v>
      </c>
      <c r="AB38" s="17"/>
      <c r="AC38" s="29">
        <v>44896</v>
      </c>
      <c r="AD38" s="15">
        <v>1834</v>
      </c>
      <c r="AE38" s="30">
        <v>45094</v>
      </c>
      <c r="AF38" s="31">
        <f t="shared" si="18"/>
        <v>198</v>
      </c>
      <c r="AG38" s="32">
        <f t="shared" si="1"/>
        <v>995</v>
      </c>
      <c r="AH38" s="15">
        <v>5229</v>
      </c>
      <c r="AI38" s="30">
        <v>45094</v>
      </c>
      <c r="AJ38" s="31">
        <f t="shared" si="24"/>
        <v>198</v>
      </c>
      <c r="AK38" s="32">
        <f t="shared" si="2"/>
        <v>2837</v>
      </c>
      <c r="AL38" s="15">
        <v>3078</v>
      </c>
      <c r="AM38" s="30">
        <v>45094</v>
      </c>
      <c r="AN38" s="31">
        <f t="shared" si="25"/>
        <v>198</v>
      </c>
      <c r="AO38" s="32">
        <f t="shared" si="3"/>
        <v>1670</v>
      </c>
      <c r="AP38" s="36">
        <f t="shared" si="21"/>
        <v>62601</v>
      </c>
      <c r="AQ38" s="32">
        <f t="shared" si="8"/>
        <v>62601</v>
      </c>
      <c r="AR38" s="36">
        <f t="shared" si="15"/>
        <v>35200</v>
      </c>
      <c r="AS38" s="32">
        <f t="shared" si="9"/>
        <v>5502</v>
      </c>
      <c r="AT38" s="32">
        <f t="shared" si="10"/>
        <v>97801</v>
      </c>
      <c r="AV38" s="1">
        <v>133500</v>
      </c>
      <c r="AW38" s="8">
        <f t="shared" si="12"/>
        <v>11410</v>
      </c>
      <c r="AX38" s="8">
        <f t="shared" si="13"/>
        <v>144910</v>
      </c>
      <c r="AY38" s="1">
        <v>10</v>
      </c>
      <c r="AZ38" s="40">
        <f t="shared" si="23"/>
        <v>16</v>
      </c>
      <c r="BA38" s="8">
        <f t="shared" si="14"/>
        <v>-5090</v>
      </c>
    </row>
    <row r="39" ht="36" spans="1:53">
      <c r="A39" s="15">
        <v>36</v>
      </c>
      <c r="B39" s="16" t="s">
        <v>195</v>
      </c>
      <c r="C39" s="16" t="s">
        <v>209</v>
      </c>
      <c r="D39" s="17" t="s">
        <v>123</v>
      </c>
      <c r="E39" s="17" t="s">
        <v>197</v>
      </c>
      <c r="F39" s="17">
        <v>112818</v>
      </c>
      <c r="G39" s="17" t="s">
        <v>210</v>
      </c>
      <c r="H39" s="17" t="s">
        <v>126</v>
      </c>
      <c r="I39" s="17" t="s">
        <v>27</v>
      </c>
      <c r="J39" s="17">
        <v>35</v>
      </c>
      <c r="K39" s="17" t="s">
        <v>52</v>
      </c>
      <c r="L39" s="17" t="s">
        <v>211</v>
      </c>
      <c r="M39" s="20">
        <v>41205</v>
      </c>
      <c r="N39" s="20">
        <v>44423</v>
      </c>
      <c r="O39" s="20">
        <v>44587</v>
      </c>
      <c r="P39" s="21">
        <f t="shared" si="0"/>
        <v>-0.45</v>
      </c>
      <c r="Q39" s="20">
        <v>43802</v>
      </c>
      <c r="R39" s="20">
        <v>45993</v>
      </c>
      <c r="S39" s="24">
        <f t="shared" si="4"/>
        <v>47</v>
      </c>
      <c r="T39" s="25">
        <v>720</v>
      </c>
      <c r="U39" s="25">
        <v>180000</v>
      </c>
      <c r="V39" s="25">
        <f t="shared" si="5"/>
        <v>312615</v>
      </c>
      <c r="W39" s="26">
        <f t="shared" si="6"/>
        <v>52</v>
      </c>
      <c r="X39" s="25"/>
      <c r="Y39" s="25">
        <v>2200</v>
      </c>
      <c r="Z39" s="17">
        <v>2</v>
      </c>
      <c r="AA39" s="24">
        <f t="shared" si="7"/>
        <v>0</v>
      </c>
      <c r="AB39" s="17" t="s">
        <v>134</v>
      </c>
      <c r="AC39" s="29">
        <v>44896</v>
      </c>
      <c r="AD39" s="15"/>
      <c r="AE39" s="30"/>
      <c r="AF39" s="31"/>
      <c r="AG39" s="32">
        <f t="shared" si="1"/>
        <v>0</v>
      </c>
      <c r="AH39" s="15"/>
      <c r="AI39" s="30"/>
      <c r="AJ39" s="31"/>
      <c r="AK39" s="32">
        <f t="shared" si="2"/>
        <v>0</v>
      </c>
      <c r="AL39" s="15"/>
      <c r="AM39" s="30"/>
      <c r="AN39" s="31"/>
      <c r="AO39" s="32">
        <f t="shared" si="3"/>
        <v>0</v>
      </c>
      <c r="AP39" s="36">
        <v>0</v>
      </c>
      <c r="AQ39" s="32">
        <f t="shared" si="8"/>
        <v>20000</v>
      </c>
      <c r="AR39" s="36">
        <f t="shared" si="15"/>
        <v>52800</v>
      </c>
      <c r="AS39" s="32">
        <f t="shared" si="9"/>
        <v>0</v>
      </c>
      <c r="AT39" s="32">
        <f t="shared" si="10"/>
        <v>72800</v>
      </c>
      <c r="AV39" s="1">
        <v>288000</v>
      </c>
      <c r="AW39" s="8">
        <f t="shared" si="12"/>
        <v>24615</v>
      </c>
      <c r="AX39" s="8">
        <f t="shared" si="13"/>
        <v>312615</v>
      </c>
      <c r="AY39" s="1">
        <v>15</v>
      </c>
      <c r="AZ39" s="40">
        <f t="shared" ref="AZ39" si="26">S39*0.5</f>
        <v>24</v>
      </c>
      <c r="BA39" s="8">
        <f t="shared" si="14"/>
        <v>132615</v>
      </c>
    </row>
    <row r="40" customHeight="1" spans="1:53">
      <c r="A40" s="15">
        <v>37</v>
      </c>
      <c r="B40" s="16" t="s">
        <v>212</v>
      </c>
      <c r="C40" s="16" t="s">
        <v>213</v>
      </c>
      <c r="D40" s="16" t="s">
        <v>123</v>
      </c>
      <c r="E40" s="16" t="s">
        <v>214</v>
      </c>
      <c r="F40" s="17">
        <v>112642</v>
      </c>
      <c r="G40" s="17" t="s">
        <v>215</v>
      </c>
      <c r="H40" s="17" t="s">
        <v>132</v>
      </c>
      <c r="I40" s="17" t="s">
        <v>27</v>
      </c>
      <c r="J40" s="17">
        <v>19</v>
      </c>
      <c r="K40" s="17" t="s">
        <v>25</v>
      </c>
      <c r="L40" s="17" t="s">
        <v>216</v>
      </c>
      <c r="M40" s="20">
        <v>42305</v>
      </c>
      <c r="N40" s="20">
        <v>45958</v>
      </c>
      <c r="O40" s="20">
        <v>44587</v>
      </c>
      <c r="P40" s="21">
        <f t="shared" si="0"/>
        <v>3.76</v>
      </c>
      <c r="Q40" s="20">
        <v>44456</v>
      </c>
      <c r="R40" s="20">
        <v>45916</v>
      </c>
      <c r="S40" s="24">
        <f t="shared" si="4"/>
        <v>44</v>
      </c>
      <c r="T40" s="25">
        <v>720</v>
      </c>
      <c r="U40" s="25">
        <v>150000</v>
      </c>
      <c r="V40" s="25">
        <f t="shared" si="5"/>
        <v>144910</v>
      </c>
      <c r="W40" s="26">
        <f t="shared" si="6"/>
        <v>-1</v>
      </c>
      <c r="X40" s="25"/>
      <c r="Y40" s="25">
        <v>2200</v>
      </c>
      <c r="Z40" s="17">
        <v>2</v>
      </c>
      <c r="AA40" s="24">
        <f t="shared" si="7"/>
        <v>0</v>
      </c>
      <c r="AB40" s="17"/>
      <c r="AC40" s="29">
        <v>44896</v>
      </c>
      <c r="AD40" s="15"/>
      <c r="AE40" s="30"/>
      <c r="AF40" s="31"/>
      <c r="AG40" s="32">
        <f t="shared" si="1"/>
        <v>0</v>
      </c>
      <c r="AH40" s="15"/>
      <c r="AI40" s="30"/>
      <c r="AJ40" s="31"/>
      <c r="AK40" s="32">
        <f t="shared" si="2"/>
        <v>0</v>
      </c>
      <c r="AL40" s="15"/>
      <c r="AM40" s="30"/>
      <c r="AN40" s="31"/>
      <c r="AO40" s="32">
        <f t="shared" si="3"/>
        <v>0</v>
      </c>
      <c r="AP40" s="36">
        <f t="shared" si="21"/>
        <v>54486</v>
      </c>
      <c r="AQ40" s="32">
        <f t="shared" si="8"/>
        <v>54486</v>
      </c>
      <c r="AR40" s="36">
        <f t="shared" si="15"/>
        <v>96800</v>
      </c>
      <c r="AS40" s="32">
        <f t="shared" si="9"/>
        <v>0</v>
      </c>
      <c r="AT40" s="32">
        <f t="shared" si="10"/>
        <v>151286</v>
      </c>
      <c r="AV40" s="1">
        <v>133500</v>
      </c>
      <c r="AW40" s="8">
        <f t="shared" si="12"/>
        <v>11410</v>
      </c>
      <c r="AX40" s="8">
        <f t="shared" si="13"/>
        <v>144910</v>
      </c>
      <c r="AY40" s="1">
        <v>10</v>
      </c>
      <c r="AZ40" s="40">
        <f t="shared" si="23"/>
        <v>44</v>
      </c>
      <c r="BA40" s="8">
        <f t="shared" si="14"/>
        <v>-5090</v>
      </c>
    </row>
    <row r="41" customHeight="1" spans="1:53">
      <c r="A41" s="15">
        <v>38</v>
      </c>
      <c r="B41" s="16" t="s">
        <v>217</v>
      </c>
      <c r="C41" s="16" t="s">
        <v>218</v>
      </c>
      <c r="D41" s="16" t="s">
        <v>123</v>
      </c>
      <c r="E41" s="16" t="s">
        <v>219</v>
      </c>
      <c r="F41" s="17">
        <v>112734</v>
      </c>
      <c r="G41" s="17" t="s">
        <v>220</v>
      </c>
      <c r="H41" s="17" t="s">
        <v>132</v>
      </c>
      <c r="I41" s="17" t="s">
        <v>27</v>
      </c>
      <c r="J41" s="17">
        <v>19</v>
      </c>
      <c r="K41" s="17" t="s">
        <v>25</v>
      </c>
      <c r="L41" s="17" t="s">
        <v>216</v>
      </c>
      <c r="M41" s="20">
        <v>42382</v>
      </c>
      <c r="N41" s="20">
        <v>46035</v>
      </c>
      <c r="O41" s="20">
        <v>44587</v>
      </c>
      <c r="P41" s="21">
        <f t="shared" si="0"/>
        <v>3.97</v>
      </c>
      <c r="Q41" s="20">
        <v>43979</v>
      </c>
      <c r="R41" s="20">
        <v>46169</v>
      </c>
      <c r="S41" s="24">
        <f t="shared" si="4"/>
        <v>53</v>
      </c>
      <c r="T41" s="25">
        <v>720</v>
      </c>
      <c r="U41" s="25">
        <v>150000</v>
      </c>
      <c r="V41" s="25">
        <f t="shared" si="5"/>
        <v>144910</v>
      </c>
      <c r="W41" s="26">
        <f t="shared" si="6"/>
        <v>4</v>
      </c>
      <c r="X41" s="25"/>
      <c r="Y41" s="25">
        <v>2200</v>
      </c>
      <c r="Z41" s="17">
        <v>2</v>
      </c>
      <c r="AA41" s="24">
        <f t="shared" si="7"/>
        <v>7201</v>
      </c>
      <c r="AB41" s="17"/>
      <c r="AC41" s="29">
        <v>44896</v>
      </c>
      <c r="AD41" s="15">
        <v>2096</v>
      </c>
      <c r="AE41" s="30">
        <v>45080</v>
      </c>
      <c r="AF41" s="31">
        <f t="shared" ref="AF41:AF61" si="27">DATEDIF(AC41,AE41,"d")</f>
        <v>184</v>
      </c>
      <c r="AG41" s="32">
        <f t="shared" si="1"/>
        <v>1057</v>
      </c>
      <c r="AH41" s="15">
        <v>2730.2</v>
      </c>
      <c r="AI41" s="30">
        <v>45080</v>
      </c>
      <c r="AJ41" s="31">
        <f t="shared" ref="AJ41:AJ61" si="28">DATEDIF(AC41,AI41,"d")</f>
        <v>184</v>
      </c>
      <c r="AK41" s="32">
        <f t="shared" si="2"/>
        <v>1376</v>
      </c>
      <c r="AL41" s="15">
        <v>2375</v>
      </c>
      <c r="AM41" s="30">
        <v>45080</v>
      </c>
      <c r="AN41" s="31">
        <f t="shared" ref="AN41:AN61" si="29">DATEDIF(AC41,AM41,"d")</f>
        <v>184</v>
      </c>
      <c r="AO41" s="32">
        <f t="shared" si="3"/>
        <v>1197</v>
      </c>
      <c r="AP41" s="36">
        <f t="shared" si="21"/>
        <v>57529</v>
      </c>
      <c r="AQ41" s="32">
        <f t="shared" si="8"/>
        <v>57529</v>
      </c>
      <c r="AR41" s="36">
        <f t="shared" si="15"/>
        <v>112200</v>
      </c>
      <c r="AS41" s="32">
        <f t="shared" si="9"/>
        <v>3630</v>
      </c>
      <c r="AT41" s="32">
        <f t="shared" si="10"/>
        <v>169729</v>
      </c>
      <c r="AV41" s="1">
        <v>133500</v>
      </c>
      <c r="AW41" s="8">
        <f t="shared" si="12"/>
        <v>11410</v>
      </c>
      <c r="AX41" s="8">
        <f t="shared" si="13"/>
        <v>144910</v>
      </c>
      <c r="AY41" s="1">
        <v>10</v>
      </c>
      <c r="AZ41" s="40">
        <f>S41-W41+W41*0.5</f>
        <v>51</v>
      </c>
      <c r="BA41" s="8">
        <f t="shared" si="14"/>
        <v>-5090</v>
      </c>
    </row>
    <row r="42" customHeight="1" spans="1:53">
      <c r="A42" s="15">
        <v>39</v>
      </c>
      <c r="B42" s="16" t="s">
        <v>221</v>
      </c>
      <c r="C42" s="16" t="s">
        <v>222</v>
      </c>
      <c r="D42" s="16" t="s">
        <v>123</v>
      </c>
      <c r="E42" s="16" t="s">
        <v>223</v>
      </c>
      <c r="F42" s="17">
        <v>112860</v>
      </c>
      <c r="G42" s="17" t="s">
        <v>224</v>
      </c>
      <c r="H42" s="17" t="s">
        <v>132</v>
      </c>
      <c r="I42" s="17" t="s">
        <v>27</v>
      </c>
      <c r="J42" s="17">
        <v>19</v>
      </c>
      <c r="K42" s="17" t="s">
        <v>25</v>
      </c>
      <c r="L42" s="17" t="s">
        <v>216</v>
      </c>
      <c r="M42" s="20">
        <v>42734</v>
      </c>
      <c r="N42" s="20">
        <v>46386</v>
      </c>
      <c r="O42" s="20">
        <v>44587</v>
      </c>
      <c r="P42" s="21">
        <f t="shared" si="0"/>
        <v>4.93</v>
      </c>
      <c r="Q42" s="20">
        <v>43336</v>
      </c>
      <c r="R42" s="20">
        <v>45527</v>
      </c>
      <c r="S42" s="24">
        <f t="shared" si="4"/>
        <v>31</v>
      </c>
      <c r="T42" s="25">
        <v>720</v>
      </c>
      <c r="U42" s="25">
        <v>150000</v>
      </c>
      <c r="V42" s="25">
        <f t="shared" si="5"/>
        <v>144910</v>
      </c>
      <c r="W42" s="26">
        <f t="shared" si="6"/>
        <v>-29</v>
      </c>
      <c r="X42" s="25"/>
      <c r="Y42" s="25">
        <v>2200</v>
      </c>
      <c r="Z42" s="17">
        <v>2</v>
      </c>
      <c r="AA42" s="24">
        <f t="shared" si="7"/>
        <v>3335</v>
      </c>
      <c r="AB42" s="17"/>
      <c r="AC42" s="29">
        <v>44896</v>
      </c>
      <c r="AD42" s="15">
        <v>960</v>
      </c>
      <c r="AE42" s="30">
        <v>44990</v>
      </c>
      <c r="AF42" s="31">
        <f t="shared" si="27"/>
        <v>94</v>
      </c>
      <c r="AG42" s="32">
        <f t="shared" si="1"/>
        <v>247</v>
      </c>
      <c r="AH42" s="15"/>
      <c r="AI42" s="30"/>
      <c r="AJ42" s="31"/>
      <c r="AK42" s="32">
        <f t="shared" si="2"/>
        <v>0</v>
      </c>
      <c r="AL42" s="15">
        <v>2375</v>
      </c>
      <c r="AM42" s="30">
        <v>45113</v>
      </c>
      <c r="AN42" s="31">
        <f t="shared" si="29"/>
        <v>217</v>
      </c>
      <c r="AO42" s="32">
        <f t="shared" si="3"/>
        <v>1412</v>
      </c>
      <c r="AP42" s="36">
        <f t="shared" si="21"/>
        <v>71441</v>
      </c>
      <c r="AQ42" s="32">
        <f t="shared" si="8"/>
        <v>71441</v>
      </c>
      <c r="AR42" s="36">
        <f t="shared" si="15"/>
        <v>68200</v>
      </c>
      <c r="AS42" s="32">
        <f t="shared" si="9"/>
        <v>1659</v>
      </c>
      <c r="AT42" s="32">
        <f t="shared" si="10"/>
        <v>139641</v>
      </c>
      <c r="AV42" s="1">
        <v>133500</v>
      </c>
      <c r="AW42" s="8">
        <f t="shared" si="12"/>
        <v>11410</v>
      </c>
      <c r="AX42" s="8">
        <f t="shared" si="13"/>
        <v>144910</v>
      </c>
      <c r="AY42" s="1">
        <v>10</v>
      </c>
      <c r="AZ42" s="40">
        <f t="shared" si="23"/>
        <v>31</v>
      </c>
      <c r="BA42" s="8">
        <f t="shared" si="14"/>
        <v>-5090</v>
      </c>
    </row>
    <row r="43" customHeight="1" spans="1:53">
      <c r="A43" s="15">
        <v>40</v>
      </c>
      <c r="B43" s="16" t="s">
        <v>225</v>
      </c>
      <c r="C43" s="16" t="s">
        <v>226</v>
      </c>
      <c r="D43" s="16" t="s">
        <v>123</v>
      </c>
      <c r="E43" s="16" t="s">
        <v>227</v>
      </c>
      <c r="F43" s="17">
        <v>112835</v>
      </c>
      <c r="G43" s="17" t="s">
        <v>228</v>
      </c>
      <c r="H43" s="17" t="s">
        <v>126</v>
      </c>
      <c r="I43" s="17" t="s">
        <v>27</v>
      </c>
      <c r="J43" s="17">
        <v>29</v>
      </c>
      <c r="K43" s="17" t="s">
        <v>39</v>
      </c>
      <c r="L43" s="17" t="s">
        <v>229</v>
      </c>
      <c r="M43" s="20">
        <v>41998</v>
      </c>
      <c r="N43" s="20">
        <v>47477</v>
      </c>
      <c r="O43" s="20">
        <v>44587</v>
      </c>
      <c r="P43" s="21">
        <f t="shared" si="0"/>
        <v>7.92</v>
      </c>
      <c r="Q43" s="20">
        <v>42958</v>
      </c>
      <c r="R43" s="20">
        <v>45148</v>
      </c>
      <c r="S43" s="24">
        <f t="shared" si="4"/>
        <v>19</v>
      </c>
      <c r="T43" s="25">
        <v>720</v>
      </c>
      <c r="U43" s="25">
        <v>180000</v>
      </c>
      <c r="V43" s="25">
        <f t="shared" si="5"/>
        <v>186158</v>
      </c>
      <c r="W43" s="26">
        <f t="shared" si="6"/>
        <v>-78</v>
      </c>
      <c r="X43" s="25"/>
      <c r="Y43" s="25">
        <v>2200</v>
      </c>
      <c r="Z43" s="17">
        <v>2</v>
      </c>
      <c r="AA43" s="24">
        <f t="shared" si="7"/>
        <v>8922</v>
      </c>
      <c r="AB43" s="17"/>
      <c r="AC43" s="29">
        <v>44896</v>
      </c>
      <c r="AD43" s="15">
        <v>2394</v>
      </c>
      <c r="AE43" s="30">
        <v>44918</v>
      </c>
      <c r="AF43" s="31">
        <f t="shared" si="27"/>
        <v>22</v>
      </c>
      <c r="AG43" s="32">
        <f t="shared" si="1"/>
        <v>144</v>
      </c>
      <c r="AH43" s="15">
        <v>2902.57</v>
      </c>
      <c r="AI43" s="30">
        <v>44918</v>
      </c>
      <c r="AJ43" s="31">
        <f t="shared" si="28"/>
        <v>22</v>
      </c>
      <c r="AK43" s="32">
        <f t="shared" si="2"/>
        <v>175</v>
      </c>
      <c r="AL43" s="15">
        <v>3625</v>
      </c>
      <c r="AM43" s="30">
        <v>44919</v>
      </c>
      <c r="AN43" s="31">
        <f t="shared" si="29"/>
        <v>23</v>
      </c>
      <c r="AO43" s="32">
        <f t="shared" si="3"/>
        <v>228</v>
      </c>
      <c r="AP43" s="36">
        <f t="shared" si="21"/>
        <v>98291</v>
      </c>
      <c r="AQ43" s="32">
        <f t="shared" si="8"/>
        <v>98291</v>
      </c>
      <c r="AR43" s="36">
        <f t="shared" si="15"/>
        <v>41800</v>
      </c>
      <c r="AS43" s="32">
        <f t="shared" si="9"/>
        <v>547</v>
      </c>
      <c r="AT43" s="32">
        <f t="shared" si="10"/>
        <v>140091</v>
      </c>
      <c r="AV43" s="1">
        <v>171500</v>
      </c>
      <c r="AW43" s="8">
        <f t="shared" si="12"/>
        <v>14658</v>
      </c>
      <c r="AX43" s="8">
        <f t="shared" si="13"/>
        <v>186158</v>
      </c>
      <c r="AY43" s="1">
        <v>15</v>
      </c>
      <c r="AZ43" s="40">
        <f t="shared" si="23"/>
        <v>19</v>
      </c>
      <c r="BA43" s="8">
        <f t="shared" si="14"/>
        <v>6158</v>
      </c>
    </row>
    <row r="44" customHeight="1" spans="1:53">
      <c r="A44" s="15">
        <v>41</v>
      </c>
      <c r="B44" s="16" t="s">
        <v>230</v>
      </c>
      <c r="C44" s="16" t="s">
        <v>231</v>
      </c>
      <c r="D44" s="16" t="s">
        <v>123</v>
      </c>
      <c r="E44" s="16" t="s">
        <v>232</v>
      </c>
      <c r="F44" s="17">
        <v>112566</v>
      </c>
      <c r="G44" s="17" t="s">
        <v>233</v>
      </c>
      <c r="H44" s="17" t="s">
        <v>132</v>
      </c>
      <c r="I44" s="17" t="s">
        <v>27</v>
      </c>
      <c r="J44" s="17">
        <v>19</v>
      </c>
      <c r="K44" s="17" t="s">
        <v>49</v>
      </c>
      <c r="L44" s="17" t="s">
        <v>234</v>
      </c>
      <c r="M44" s="20">
        <v>43438</v>
      </c>
      <c r="N44" s="20">
        <v>47091</v>
      </c>
      <c r="O44" s="20">
        <v>44587</v>
      </c>
      <c r="P44" s="21">
        <f t="shared" si="0"/>
        <v>6.86</v>
      </c>
      <c r="Q44" s="20">
        <v>44196</v>
      </c>
      <c r="R44" s="20">
        <v>45656</v>
      </c>
      <c r="S44" s="24">
        <f t="shared" si="4"/>
        <v>36</v>
      </c>
      <c r="T44" s="25">
        <v>720</v>
      </c>
      <c r="U44" s="25">
        <v>160000</v>
      </c>
      <c r="V44" s="25">
        <f t="shared" si="5"/>
        <v>134056</v>
      </c>
      <c r="W44" s="26">
        <f t="shared" si="6"/>
        <v>-48</v>
      </c>
      <c r="X44" s="25"/>
      <c r="Y44" s="25">
        <v>2200</v>
      </c>
      <c r="Z44" s="17">
        <v>2</v>
      </c>
      <c r="AA44" s="24">
        <f t="shared" si="7"/>
        <v>8893</v>
      </c>
      <c r="AB44" s="17"/>
      <c r="AC44" s="29">
        <v>44896</v>
      </c>
      <c r="AD44" s="15">
        <v>2620</v>
      </c>
      <c r="AE44" s="30">
        <v>44894</v>
      </c>
      <c r="AF44" s="31">
        <v>0</v>
      </c>
      <c r="AG44" s="31">
        <v>0</v>
      </c>
      <c r="AH44" s="15">
        <v>3194.97</v>
      </c>
      <c r="AI44" s="30">
        <v>44894</v>
      </c>
      <c r="AJ44" s="31">
        <v>0</v>
      </c>
      <c r="AK44" s="31">
        <v>0</v>
      </c>
      <c r="AL44" s="15">
        <v>3078</v>
      </c>
      <c r="AM44" s="30">
        <v>44899</v>
      </c>
      <c r="AN44" s="31">
        <f t="shared" si="29"/>
        <v>3</v>
      </c>
      <c r="AO44" s="32">
        <f t="shared" si="3"/>
        <v>25</v>
      </c>
      <c r="AP44" s="36">
        <f t="shared" si="21"/>
        <v>91962</v>
      </c>
      <c r="AQ44" s="32">
        <f t="shared" si="8"/>
        <v>91962</v>
      </c>
      <c r="AR44" s="36">
        <f t="shared" si="15"/>
        <v>79200</v>
      </c>
      <c r="AS44" s="32">
        <f t="shared" si="9"/>
        <v>25</v>
      </c>
      <c r="AT44" s="32">
        <f t="shared" si="10"/>
        <v>171162</v>
      </c>
      <c r="AV44" s="1">
        <v>123500</v>
      </c>
      <c r="AW44" s="8">
        <f t="shared" si="12"/>
        <v>10556</v>
      </c>
      <c r="AX44" s="8">
        <f t="shared" si="13"/>
        <v>134056</v>
      </c>
      <c r="AY44" s="1">
        <v>10</v>
      </c>
      <c r="AZ44" s="40">
        <f t="shared" si="23"/>
        <v>36</v>
      </c>
      <c r="BA44" s="8">
        <f t="shared" si="14"/>
        <v>-25944</v>
      </c>
    </row>
    <row r="45" customHeight="1" spans="1:53">
      <c r="A45" s="15">
        <v>42</v>
      </c>
      <c r="B45" s="16" t="s">
        <v>230</v>
      </c>
      <c r="C45" s="16" t="s">
        <v>235</v>
      </c>
      <c r="D45" s="16" t="s">
        <v>123</v>
      </c>
      <c r="E45" s="16" t="s">
        <v>232</v>
      </c>
      <c r="F45" s="17">
        <v>112565</v>
      </c>
      <c r="G45" s="17" t="s">
        <v>236</v>
      </c>
      <c r="H45" s="17" t="s">
        <v>132</v>
      </c>
      <c r="I45" s="17" t="s">
        <v>27</v>
      </c>
      <c r="J45" s="17">
        <v>19</v>
      </c>
      <c r="K45" s="17" t="s">
        <v>49</v>
      </c>
      <c r="L45" s="17" t="s">
        <v>234</v>
      </c>
      <c r="M45" s="20">
        <v>43438</v>
      </c>
      <c r="N45" s="20">
        <v>47091</v>
      </c>
      <c r="O45" s="20">
        <v>44587</v>
      </c>
      <c r="P45" s="21">
        <f t="shared" si="0"/>
        <v>6.86</v>
      </c>
      <c r="Q45" s="20">
        <v>44196</v>
      </c>
      <c r="R45" s="20">
        <v>45656</v>
      </c>
      <c r="S45" s="24">
        <f t="shared" si="4"/>
        <v>36</v>
      </c>
      <c r="T45" s="25">
        <v>720</v>
      </c>
      <c r="U45" s="25">
        <v>160000</v>
      </c>
      <c r="V45" s="25">
        <f t="shared" si="5"/>
        <v>134056</v>
      </c>
      <c r="W45" s="26">
        <f t="shared" si="6"/>
        <v>-48</v>
      </c>
      <c r="X45" s="25"/>
      <c r="Y45" s="25">
        <v>2200</v>
      </c>
      <c r="Z45" s="17">
        <v>2</v>
      </c>
      <c r="AA45" s="24">
        <f t="shared" si="7"/>
        <v>8893</v>
      </c>
      <c r="AB45" s="17"/>
      <c r="AC45" s="29">
        <v>44896</v>
      </c>
      <c r="AD45" s="15">
        <v>2620</v>
      </c>
      <c r="AE45" s="30">
        <v>44894</v>
      </c>
      <c r="AF45" s="31">
        <v>0</v>
      </c>
      <c r="AG45" s="31">
        <v>0</v>
      </c>
      <c r="AH45" s="15">
        <v>3194.97</v>
      </c>
      <c r="AI45" s="30">
        <v>44894</v>
      </c>
      <c r="AJ45" s="31">
        <v>0</v>
      </c>
      <c r="AK45" s="31">
        <v>0</v>
      </c>
      <c r="AL45" s="15">
        <v>3078</v>
      </c>
      <c r="AM45" s="30">
        <v>44899</v>
      </c>
      <c r="AN45" s="31">
        <f t="shared" si="29"/>
        <v>3</v>
      </c>
      <c r="AO45" s="32">
        <f t="shared" si="3"/>
        <v>25</v>
      </c>
      <c r="AP45" s="36">
        <f t="shared" si="21"/>
        <v>91962</v>
      </c>
      <c r="AQ45" s="32">
        <f t="shared" si="8"/>
        <v>91962</v>
      </c>
      <c r="AR45" s="36">
        <f t="shared" si="15"/>
        <v>79200</v>
      </c>
      <c r="AS45" s="32">
        <f t="shared" si="9"/>
        <v>25</v>
      </c>
      <c r="AT45" s="32">
        <f t="shared" si="10"/>
        <v>171162</v>
      </c>
      <c r="AV45" s="1">
        <v>123500</v>
      </c>
      <c r="AW45" s="8">
        <f t="shared" si="12"/>
        <v>10556</v>
      </c>
      <c r="AX45" s="8">
        <f t="shared" si="13"/>
        <v>134056</v>
      </c>
      <c r="AY45" s="1">
        <v>10</v>
      </c>
      <c r="AZ45" s="40">
        <f t="shared" si="23"/>
        <v>36</v>
      </c>
      <c r="BA45" s="8">
        <f t="shared" si="14"/>
        <v>-25944</v>
      </c>
    </row>
    <row r="46" customHeight="1" spans="1:53">
      <c r="A46" s="15">
        <v>43</v>
      </c>
      <c r="B46" s="16" t="s">
        <v>230</v>
      </c>
      <c r="C46" s="16" t="s">
        <v>237</v>
      </c>
      <c r="D46" s="16" t="s">
        <v>123</v>
      </c>
      <c r="E46" s="16" t="s">
        <v>232</v>
      </c>
      <c r="F46" s="17">
        <v>112561</v>
      </c>
      <c r="G46" s="17" t="s">
        <v>238</v>
      </c>
      <c r="H46" s="17" t="s">
        <v>132</v>
      </c>
      <c r="I46" s="17" t="s">
        <v>27</v>
      </c>
      <c r="J46" s="17">
        <v>19</v>
      </c>
      <c r="K46" s="17" t="s">
        <v>49</v>
      </c>
      <c r="L46" s="17" t="s">
        <v>234</v>
      </c>
      <c r="M46" s="20">
        <v>43438</v>
      </c>
      <c r="N46" s="20">
        <v>47091</v>
      </c>
      <c r="O46" s="20">
        <v>44587</v>
      </c>
      <c r="P46" s="21">
        <f t="shared" si="0"/>
        <v>6.86</v>
      </c>
      <c r="Q46" s="20">
        <v>44196</v>
      </c>
      <c r="R46" s="20">
        <v>45656</v>
      </c>
      <c r="S46" s="24">
        <f t="shared" si="4"/>
        <v>36</v>
      </c>
      <c r="T46" s="25">
        <v>720</v>
      </c>
      <c r="U46" s="25">
        <v>160000</v>
      </c>
      <c r="V46" s="25">
        <f t="shared" si="5"/>
        <v>134056</v>
      </c>
      <c r="W46" s="26">
        <f t="shared" si="6"/>
        <v>-48</v>
      </c>
      <c r="X46" s="25"/>
      <c r="Y46" s="25">
        <v>2200</v>
      </c>
      <c r="Z46" s="17">
        <v>2</v>
      </c>
      <c r="AA46" s="24">
        <f t="shared" si="7"/>
        <v>8107</v>
      </c>
      <c r="AB46" s="17"/>
      <c r="AC46" s="29">
        <v>44896</v>
      </c>
      <c r="AD46" s="15">
        <v>1834</v>
      </c>
      <c r="AE46" s="30">
        <v>44894</v>
      </c>
      <c r="AF46" s="31">
        <v>0</v>
      </c>
      <c r="AG46" s="31">
        <v>0</v>
      </c>
      <c r="AH46" s="15">
        <v>3194.97</v>
      </c>
      <c r="AI46" s="30">
        <v>44894</v>
      </c>
      <c r="AJ46" s="31">
        <v>0</v>
      </c>
      <c r="AK46" s="31">
        <v>0</v>
      </c>
      <c r="AL46" s="15">
        <v>3078</v>
      </c>
      <c r="AM46" s="30">
        <v>44899</v>
      </c>
      <c r="AN46" s="31">
        <f t="shared" si="29"/>
        <v>3</v>
      </c>
      <c r="AO46" s="32">
        <f t="shared" si="3"/>
        <v>25</v>
      </c>
      <c r="AP46" s="36">
        <f t="shared" si="21"/>
        <v>91962</v>
      </c>
      <c r="AQ46" s="32">
        <f t="shared" si="8"/>
        <v>91962</v>
      </c>
      <c r="AR46" s="36">
        <f t="shared" si="15"/>
        <v>79200</v>
      </c>
      <c r="AS46" s="32">
        <f t="shared" si="9"/>
        <v>25</v>
      </c>
      <c r="AT46" s="32">
        <f t="shared" si="10"/>
        <v>171162</v>
      </c>
      <c r="AV46" s="1">
        <v>123500</v>
      </c>
      <c r="AW46" s="8">
        <f t="shared" si="12"/>
        <v>10556</v>
      </c>
      <c r="AX46" s="8">
        <f t="shared" si="13"/>
        <v>134056</v>
      </c>
      <c r="AY46" s="1">
        <v>10</v>
      </c>
      <c r="AZ46" s="40">
        <f t="shared" si="23"/>
        <v>36</v>
      </c>
      <c r="BA46" s="8">
        <f t="shared" si="14"/>
        <v>-25944</v>
      </c>
    </row>
    <row r="47" customHeight="1" spans="1:53">
      <c r="A47" s="15">
        <v>44</v>
      </c>
      <c r="B47" s="16" t="s">
        <v>230</v>
      </c>
      <c r="C47" s="16" t="s">
        <v>239</v>
      </c>
      <c r="D47" s="16" t="s">
        <v>123</v>
      </c>
      <c r="E47" s="16" t="s">
        <v>232</v>
      </c>
      <c r="F47" s="17">
        <v>112571</v>
      </c>
      <c r="G47" s="17" t="s">
        <v>240</v>
      </c>
      <c r="H47" s="17" t="s">
        <v>132</v>
      </c>
      <c r="I47" s="17" t="s">
        <v>27</v>
      </c>
      <c r="J47" s="17">
        <v>19</v>
      </c>
      <c r="K47" s="17" t="s">
        <v>49</v>
      </c>
      <c r="L47" s="17" t="s">
        <v>234</v>
      </c>
      <c r="M47" s="20">
        <v>43437</v>
      </c>
      <c r="N47" s="20">
        <v>47090</v>
      </c>
      <c r="O47" s="20">
        <v>44587</v>
      </c>
      <c r="P47" s="21">
        <f t="shared" si="0"/>
        <v>6.86</v>
      </c>
      <c r="Q47" s="20">
        <v>44196</v>
      </c>
      <c r="R47" s="20">
        <v>45656</v>
      </c>
      <c r="S47" s="24">
        <f t="shared" si="4"/>
        <v>36</v>
      </c>
      <c r="T47" s="25">
        <v>720</v>
      </c>
      <c r="U47" s="25">
        <v>160000</v>
      </c>
      <c r="V47" s="25">
        <f t="shared" si="5"/>
        <v>134056</v>
      </c>
      <c r="W47" s="26">
        <f t="shared" si="6"/>
        <v>-48</v>
      </c>
      <c r="X47" s="25"/>
      <c r="Y47" s="25">
        <v>2200</v>
      </c>
      <c r="Z47" s="17">
        <v>2</v>
      </c>
      <c r="AA47" s="24">
        <f t="shared" si="7"/>
        <v>8107</v>
      </c>
      <c r="AB47" s="17"/>
      <c r="AC47" s="29">
        <v>44896</v>
      </c>
      <c r="AD47" s="15">
        <v>1834</v>
      </c>
      <c r="AE47" s="30">
        <v>44894</v>
      </c>
      <c r="AF47" s="31">
        <v>0</v>
      </c>
      <c r="AG47" s="31">
        <v>0</v>
      </c>
      <c r="AH47" s="15">
        <v>3194.97</v>
      </c>
      <c r="AI47" s="30">
        <v>44894</v>
      </c>
      <c r="AJ47" s="31">
        <v>0</v>
      </c>
      <c r="AK47" s="31">
        <v>0</v>
      </c>
      <c r="AL47" s="15">
        <v>3078</v>
      </c>
      <c r="AM47" s="30">
        <v>44899</v>
      </c>
      <c r="AN47" s="31">
        <f t="shared" si="29"/>
        <v>3</v>
      </c>
      <c r="AO47" s="32">
        <f t="shared" si="3"/>
        <v>25</v>
      </c>
      <c r="AP47" s="36">
        <f t="shared" si="21"/>
        <v>91962</v>
      </c>
      <c r="AQ47" s="32">
        <f t="shared" si="8"/>
        <v>91962</v>
      </c>
      <c r="AR47" s="36">
        <f t="shared" si="15"/>
        <v>79200</v>
      </c>
      <c r="AS47" s="32">
        <f t="shared" si="9"/>
        <v>25</v>
      </c>
      <c r="AT47" s="32">
        <f t="shared" si="10"/>
        <v>171162</v>
      </c>
      <c r="AV47" s="1">
        <v>123500</v>
      </c>
      <c r="AW47" s="8">
        <f t="shared" si="12"/>
        <v>10556</v>
      </c>
      <c r="AX47" s="8">
        <f t="shared" si="13"/>
        <v>134056</v>
      </c>
      <c r="AY47" s="1">
        <v>10</v>
      </c>
      <c r="AZ47" s="40">
        <f t="shared" si="23"/>
        <v>36</v>
      </c>
      <c r="BA47" s="8">
        <f t="shared" si="14"/>
        <v>-25944</v>
      </c>
    </row>
    <row r="48" customHeight="1" spans="1:53">
      <c r="A48" s="15">
        <v>45</v>
      </c>
      <c r="B48" s="16" t="s">
        <v>230</v>
      </c>
      <c r="C48" s="16" t="s">
        <v>241</v>
      </c>
      <c r="D48" s="16" t="s">
        <v>123</v>
      </c>
      <c r="E48" s="16" t="s">
        <v>232</v>
      </c>
      <c r="F48" s="17">
        <v>112559</v>
      </c>
      <c r="G48" s="17" t="s">
        <v>242</v>
      </c>
      <c r="H48" s="17" t="s">
        <v>132</v>
      </c>
      <c r="I48" s="17" t="s">
        <v>27</v>
      </c>
      <c r="J48" s="17">
        <v>19</v>
      </c>
      <c r="K48" s="17" t="s">
        <v>49</v>
      </c>
      <c r="L48" s="17" t="s">
        <v>234</v>
      </c>
      <c r="M48" s="20">
        <v>43438</v>
      </c>
      <c r="N48" s="20">
        <v>47091</v>
      </c>
      <c r="O48" s="20">
        <v>44587</v>
      </c>
      <c r="P48" s="21">
        <f t="shared" si="0"/>
        <v>6.86</v>
      </c>
      <c r="Q48" s="20">
        <v>44196</v>
      </c>
      <c r="R48" s="20">
        <v>45656</v>
      </c>
      <c r="S48" s="24">
        <f t="shared" si="4"/>
        <v>36</v>
      </c>
      <c r="T48" s="25">
        <v>720</v>
      </c>
      <c r="U48" s="25">
        <v>160000</v>
      </c>
      <c r="V48" s="25">
        <f t="shared" si="5"/>
        <v>134056</v>
      </c>
      <c r="W48" s="26">
        <f t="shared" si="6"/>
        <v>-48</v>
      </c>
      <c r="X48" s="25"/>
      <c r="Y48" s="25">
        <v>2200</v>
      </c>
      <c r="Z48" s="17">
        <v>2</v>
      </c>
      <c r="AA48" s="24">
        <f t="shared" si="7"/>
        <v>8107</v>
      </c>
      <c r="AB48" s="17"/>
      <c r="AC48" s="29">
        <v>44896</v>
      </c>
      <c r="AD48" s="15">
        <v>1834</v>
      </c>
      <c r="AE48" s="30">
        <v>44894</v>
      </c>
      <c r="AF48" s="31">
        <v>0</v>
      </c>
      <c r="AG48" s="31">
        <v>0</v>
      </c>
      <c r="AH48" s="15">
        <v>3194.97</v>
      </c>
      <c r="AI48" s="30">
        <v>44894</v>
      </c>
      <c r="AJ48" s="31">
        <v>0</v>
      </c>
      <c r="AK48" s="31">
        <v>0</v>
      </c>
      <c r="AL48" s="15">
        <v>3078</v>
      </c>
      <c r="AM48" s="30">
        <v>44899</v>
      </c>
      <c r="AN48" s="31">
        <f t="shared" si="29"/>
        <v>3</v>
      </c>
      <c r="AO48" s="32">
        <f t="shared" si="3"/>
        <v>25</v>
      </c>
      <c r="AP48" s="36">
        <f t="shared" si="21"/>
        <v>91962</v>
      </c>
      <c r="AQ48" s="32">
        <f t="shared" si="8"/>
        <v>91962</v>
      </c>
      <c r="AR48" s="36">
        <f t="shared" si="15"/>
        <v>79200</v>
      </c>
      <c r="AS48" s="32">
        <f t="shared" si="9"/>
        <v>25</v>
      </c>
      <c r="AT48" s="32">
        <f t="shared" si="10"/>
        <v>171162</v>
      </c>
      <c r="AV48" s="1">
        <v>123500</v>
      </c>
      <c r="AW48" s="8">
        <f t="shared" si="12"/>
        <v>10556</v>
      </c>
      <c r="AX48" s="8">
        <f t="shared" si="13"/>
        <v>134056</v>
      </c>
      <c r="AY48" s="1">
        <v>10</v>
      </c>
      <c r="AZ48" s="40">
        <f t="shared" si="23"/>
        <v>36</v>
      </c>
      <c r="BA48" s="8">
        <f t="shared" si="14"/>
        <v>-25944</v>
      </c>
    </row>
    <row r="49" customHeight="1" spans="1:53">
      <c r="A49" s="15">
        <v>46</v>
      </c>
      <c r="B49" s="16" t="s">
        <v>230</v>
      </c>
      <c r="C49" s="16" t="s">
        <v>243</v>
      </c>
      <c r="D49" s="16" t="s">
        <v>123</v>
      </c>
      <c r="E49" s="16" t="s">
        <v>232</v>
      </c>
      <c r="F49" s="17">
        <v>112563</v>
      </c>
      <c r="G49" s="17" t="s">
        <v>244</v>
      </c>
      <c r="H49" s="17" t="s">
        <v>132</v>
      </c>
      <c r="I49" s="17" t="s">
        <v>27</v>
      </c>
      <c r="J49" s="17">
        <v>19</v>
      </c>
      <c r="K49" s="17" t="s">
        <v>49</v>
      </c>
      <c r="L49" s="17" t="s">
        <v>234</v>
      </c>
      <c r="M49" s="20">
        <v>43437</v>
      </c>
      <c r="N49" s="20">
        <v>47090</v>
      </c>
      <c r="O49" s="20">
        <v>44587</v>
      </c>
      <c r="P49" s="21">
        <f t="shared" si="0"/>
        <v>6.86</v>
      </c>
      <c r="Q49" s="20">
        <v>44196</v>
      </c>
      <c r="R49" s="20">
        <v>45656</v>
      </c>
      <c r="S49" s="24">
        <f t="shared" si="4"/>
        <v>36</v>
      </c>
      <c r="T49" s="25">
        <v>720</v>
      </c>
      <c r="U49" s="25">
        <v>160000</v>
      </c>
      <c r="V49" s="25">
        <f t="shared" si="5"/>
        <v>134056</v>
      </c>
      <c r="W49" s="26">
        <f t="shared" si="6"/>
        <v>-48</v>
      </c>
      <c r="X49" s="25"/>
      <c r="Y49" s="25">
        <v>2200</v>
      </c>
      <c r="Z49" s="17">
        <v>2</v>
      </c>
      <c r="AA49" s="24">
        <f t="shared" si="7"/>
        <v>8107</v>
      </c>
      <c r="AB49" s="17"/>
      <c r="AC49" s="29">
        <v>44896</v>
      </c>
      <c r="AD49" s="15">
        <v>1834</v>
      </c>
      <c r="AE49" s="30">
        <v>44894</v>
      </c>
      <c r="AF49" s="31">
        <v>0</v>
      </c>
      <c r="AG49" s="31">
        <v>0</v>
      </c>
      <c r="AH49" s="15">
        <v>3194.97</v>
      </c>
      <c r="AI49" s="30">
        <v>44894</v>
      </c>
      <c r="AJ49" s="31">
        <v>0</v>
      </c>
      <c r="AK49" s="31">
        <v>0</v>
      </c>
      <c r="AL49" s="15">
        <v>3078</v>
      </c>
      <c r="AM49" s="30">
        <v>44899</v>
      </c>
      <c r="AN49" s="31">
        <f t="shared" si="29"/>
        <v>3</v>
      </c>
      <c r="AO49" s="32">
        <f t="shared" si="3"/>
        <v>25</v>
      </c>
      <c r="AP49" s="36">
        <f t="shared" si="21"/>
        <v>91962</v>
      </c>
      <c r="AQ49" s="32">
        <f t="shared" si="8"/>
        <v>91962</v>
      </c>
      <c r="AR49" s="36">
        <f t="shared" si="15"/>
        <v>79200</v>
      </c>
      <c r="AS49" s="32">
        <f t="shared" si="9"/>
        <v>25</v>
      </c>
      <c r="AT49" s="32">
        <f t="shared" si="10"/>
        <v>171162</v>
      </c>
      <c r="AV49" s="1">
        <v>123500</v>
      </c>
      <c r="AW49" s="8">
        <f t="shared" si="12"/>
        <v>10556</v>
      </c>
      <c r="AX49" s="8">
        <f t="shared" si="13"/>
        <v>134056</v>
      </c>
      <c r="AY49" s="1">
        <v>10</v>
      </c>
      <c r="AZ49" s="40">
        <f t="shared" si="23"/>
        <v>36</v>
      </c>
      <c r="BA49" s="8">
        <f t="shared" si="14"/>
        <v>-25944</v>
      </c>
    </row>
    <row r="50" customHeight="1" spans="1:53">
      <c r="A50" s="15">
        <v>47</v>
      </c>
      <c r="B50" s="16" t="s">
        <v>230</v>
      </c>
      <c r="C50" s="16" t="s">
        <v>245</v>
      </c>
      <c r="D50" s="16" t="s">
        <v>123</v>
      </c>
      <c r="E50" s="16" t="s">
        <v>232</v>
      </c>
      <c r="F50" s="17">
        <v>112560</v>
      </c>
      <c r="G50" s="17" t="s">
        <v>246</v>
      </c>
      <c r="H50" s="17" t="s">
        <v>132</v>
      </c>
      <c r="I50" s="17" t="s">
        <v>27</v>
      </c>
      <c r="J50" s="17">
        <v>19</v>
      </c>
      <c r="K50" s="17" t="s">
        <v>49</v>
      </c>
      <c r="L50" s="17" t="s">
        <v>234</v>
      </c>
      <c r="M50" s="20">
        <v>43437</v>
      </c>
      <c r="N50" s="20">
        <v>47090</v>
      </c>
      <c r="O50" s="20">
        <v>44587</v>
      </c>
      <c r="P50" s="21">
        <f t="shared" si="0"/>
        <v>6.86</v>
      </c>
      <c r="Q50" s="20">
        <v>44196</v>
      </c>
      <c r="R50" s="20">
        <v>45656</v>
      </c>
      <c r="S50" s="24">
        <f t="shared" si="4"/>
        <v>36</v>
      </c>
      <c r="T50" s="25">
        <v>720</v>
      </c>
      <c r="U50" s="25">
        <v>160000</v>
      </c>
      <c r="V50" s="25">
        <f t="shared" si="5"/>
        <v>134056</v>
      </c>
      <c r="W50" s="26">
        <f t="shared" si="6"/>
        <v>-48</v>
      </c>
      <c r="X50" s="25"/>
      <c r="Y50" s="25">
        <v>2200</v>
      </c>
      <c r="Z50" s="17">
        <v>2</v>
      </c>
      <c r="AA50" s="24">
        <f t="shared" si="7"/>
        <v>8893</v>
      </c>
      <c r="AB50" s="17"/>
      <c r="AC50" s="29">
        <v>44896</v>
      </c>
      <c r="AD50" s="15">
        <v>2620</v>
      </c>
      <c r="AE50" s="30">
        <v>44894</v>
      </c>
      <c r="AF50" s="31">
        <v>0</v>
      </c>
      <c r="AG50" s="31">
        <v>0</v>
      </c>
      <c r="AH50" s="15">
        <v>3194.97</v>
      </c>
      <c r="AI50" s="30">
        <v>44894</v>
      </c>
      <c r="AJ50" s="31">
        <v>0</v>
      </c>
      <c r="AK50" s="31">
        <v>0</v>
      </c>
      <c r="AL50" s="15">
        <v>3078</v>
      </c>
      <c r="AM50" s="30">
        <v>44899</v>
      </c>
      <c r="AN50" s="31">
        <f t="shared" si="29"/>
        <v>3</v>
      </c>
      <c r="AO50" s="32">
        <f t="shared" si="3"/>
        <v>25</v>
      </c>
      <c r="AP50" s="36">
        <f t="shared" si="21"/>
        <v>91962</v>
      </c>
      <c r="AQ50" s="32">
        <f t="shared" si="8"/>
        <v>91962</v>
      </c>
      <c r="AR50" s="36">
        <f t="shared" si="15"/>
        <v>79200</v>
      </c>
      <c r="AS50" s="32">
        <f t="shared" si="9"/>
        <v>25</v>
      </c>
      <c r="AT50" s="32">
        <f t="shared" si="10"/>
        <v>171162</v>
      </c>
      <c r="AV50" s="1">
        <v>123500</v>
      </c>
      <c r="AW50" s="8">
        <f t="shared" si="12"/>
        <v>10556</v>
      </c>
      <c r="AX50" s="8">
        <f t="shared" si="13"/>
        <v>134056</v>
      </c>
      <c r="AY50" s="1">
        <v>10</v>
      </c>
      <c r="AZ50" s="40">
        <f t="shared" si="23"/>
        <v>36</v>
      </c>
      <c r="BA50" s="8">
        <f t="shared" si="14"/>
        <v>-25944</v>
      </c>
    </row>
    <row r="51" customHeight="1" spans="1:53">
      <c r="A51" s="15">
        <v>48</v>
      </c>
      <c r="B51" s="16" t="s">
        <v>230</v>
      </c>
      <c r="C51" s="16" t="s">
        <v>247</v>
      </c>
      <c r="D51" s="16" t="s">
        <v>123</v>
      </c>
      <c r="E51" s="16" t="s">
        <v>232</v>
      </c>
      <c r="F51" s="17">
        <v>112562</v>
      </c>
      <c r="G51" s="17" t="s">
        <v>248</v>
      </c>
      <c r="H51" s="17" t="s">
        <v>132</v>
      </c>
      <c r="I51" s="17" t="s">
        <v>27</v>
      </c>
      <c r="J51" s="17">
        <v>19</v>
      </c>
      <c r="K51" s="17" t="s">
        <v>49</v>
      </c>
      <c r="L51" s="17" t="s">
        <v>234</v>
      </c>
      <c r="M51" s="20">
        <v>43438</v>
      </c>
      <c r="N51" s="20">
        <v>47091</v>
      </c>
      <c r="O51" s="20">
        <v>44587</v>
      </c>
      <c r="P51" s="21">
        <f t="shared" si="0"/>
        <v>6.86</v>
      </c>
      <c r="Q51" s="20">
        <v>44196</v>
      </c>
      <c r="R51" s="20">
        <v>45656</v>
      </c>
      <c r="S51" s="24">
        <f t="shared" si="4"/>
        <v>36</v>
      </c>
      <c r="T51" s="25">
        <v>720</v>
      </c>
      <c r="U51" s="25">
        <v>160000</v>
      </c>
      <c r="V51" s="25">
        <f t="shared" si="5"/>
        <v>134056</v>
      </c>
      <c r="W51" s="26">
        <f t="shared" si="6"/>
        <v>-48</v>
      </c>
      <c r="X51" s="25"/>
      <c r="Y51" s="25">
        <v>2200</v>
      </c>
      <c r="Z51" s="17">
        <v>2</v>
      </c>
      <c r="AA51" s="24">
        <f t="shared" si="7"/>
        <v>8631</v>
      </c>
      <c r="AB51" s="17"/>
      <c r="AC51" s="29">
        <v>44896</v>
      </c>
      <c r="AD51" s="15">
        <v>2358</v>
      </c>
      <c r="AE51" s="30">
        <v>44894</v>
      </c>
      <c r="AF51" s="31">
        <v>0</v>
      </c>
      <c r="AG51" s="31">
        <v>0</v>
      </c>
      <c r="AH51" s="15">
        <v>3194.97</v>
      </c>
      <c r="AI51" s="30">
        <v>44894</v>
      </c>
      <c r="AJ51" s="31">
        <v>0</v>
      </c>
      <c r="AK51" s="31">
        <v>0</v>
      </c>
      <c r="AL51" s="15">
        <v>3078</v>
      </c>
      <c r="AM51" s="30">
        <v>44899</v>
      </c>
      <c r="AN51" s="31">
        <f t="shared" si="29"/>
        <v>3</v>
      </c>
      <c r="AO51" s="32">
        <f t="shared" si="3"/>
        <v>25</v>
      </c>
      <c r="AP51" s="36">
        <f t="shared" si="21"/>
        <v>91962</v>
      </c>
      <c r="AQ51" s="32">
        <f t="shared" si="8"/>
        <v>91962</v>
      </c>
      <c r="AR51" s="36">
        <f t="shared" si="15"/>
        <v>79200</v>
      </c>
      <c r="AS51" s="32">
        <f t="shared" si="9"/>
        <v>25</v>
      </c>
      <c r="AT51" s="32">
        <f t="shared" si="10"/>
        <v>171162</v>
      </c>
      <c r="AV51" s="1">
        <v>123500</v>
      </c>
      <c r="AW51" s="8">
        <f t="shared" si="12"/>
        <v>10556</v>
      </c>
      <c r="AX51" s="8">
        <f t="shared" si="13"/>
        <v>134056</v>
      </c>
      <c r="AY51" s="1">
        <v>10</v>
      </c>
      <c r="AZ51" s="40">
        <f t="shared" si="23"/>
        <v>36</v>
      </c>
      <c r="BA51" s="8">
        <f t="shared" si="14"/>
        <v>-25944</v>
      </c>
    </row>
    <row r="52" customHeight="1" spans="1:53">
      <c r="A52" s="15">
        <v>49</v>
      </c>
      <c r="B52" s="16" t="s">
        <v>230</v>
      </c>
      <c r="C52" s="16" t="s">
        <v>249</v>
      </c>
      <c r="D52" s="16" t="s">
        <v>123</v>
      </c>
      <c r="E52" s="16" t="s">
        <v>232</v>
      </c>
      <c r="F52" s="17">
        <v>112570</v>
      </c>
      <c r="G52" s="17" t="s">
        <v>250</v>
      </c>
      <c r="H52" s="17" t="s">
        <v>132</v>
      </c>
      <c r="I52" s="17" t="s">
        <v>27</v>
      </c>
      <c r="J52" s="17">
        <v>19</v>
      </c>
      <c r="K52" s="17" t="s">
        <v>49</v>
      </c>
      <c r="L52" s="17" t="s">
        <v>234</v>
      </c>
      <c r="M52" s="20">
        <v>43437</v>
      </c>
      <c r="N52" s="20">
        <v>47090</v>
      </c>
      <c r="O52" s="20">
        <v>44587</v>
      </c>
      <c r="P52" s="21">
        <f t="shared" si="0"/>
        <v>6.86</v>
      </c>
      <c r="Q52" s="20">
        <v>44196</v>
      </c>
      <c r="R52" s="20">
        <v>45656</v>
      </c>
      <c r="S52" s="24">
        <f t="shared" si="4"/>
        <v>36</v>
      </c>
      <c r="T52" s="25">
        <v>720</v>
      </c>
      <c r="U52" s="25">
        <v>160000</v>
      </c>
      <c r="V52" s="25">
        <f t="shared" si="5"/>
        <v>134056</v>
      </c>
      <c r="W52" s="26">
        <f t="shared" si="6"/>
        <v>-48</v>
      </c>
      <c r="X52" s="25"/>
      <c r="Y52" s="25">
        <v>2200</v>
      </c>
      <c r="Z52" s="17">
        <v>2</v>
      </c>
      <c r="AA52" s="24">
        <f t="shared" si="7"/>
        <v>8107</v>
      </c>
      <c r="AB52" s="17"/>
      <c r="AC52" s="29">
        <v>44896</v>
      </c>
      <c r="AD52" s="15">
        <v>1834</v>
      </c>
      <c r="AE52" s="30">
        <v>44894</v>
      </c>
      <c r="AF52" s="31">
        <v>0</v>
      </c>
      <c r="AG52" s="31">
        <v>0</v>
      </c>
      <c r="AH52" s="15">
        <v>3194.97</v>
      </c>
      <c r="AI52" s="30">
        <v>44894</v>
      </c>
      <c r="AJ52" s="31">
        <v>0</v>
      </c>
      <c r="AK52" s="31">
        <v>0</v>
      </c>
      <c r="AL52" s="15">
        <v>3078</v>
      </c>
      <c r="AM52" s="30">
        <v>44899</v>
      </c>
      <c r="AN52" s="31">
        <f t="shared" si="29"/>
        <v>3</v>
      </c>
      <c r="AO52" s="32">
        <f t="shared" si="3"/>
        <v>25</v>
      </c>
      <c r="AP52" s="36">
        <f t="shared" si="21"/>
        <v>91962</v>
      </c>
      <c r="AQ52" s="32">
        <f t="shared" si="8"/>
        <v>91962</v>
      </c>
      <c r="AR52" s="36">
        <f t="shared" si="15"/>
        <v>79200</v>
      </c>
      <c r="AS52" s="32">
        <f t="shared" si="9"/>
        <v>25</v>
      </c>
      <c r="AT52" s="32">
        <f t="shared" si="10"/>
        <v>171162</v>
      </c>
      <c r="AV52" s="1">
        <v>123500</v>
      </c>
      <c r="AW52" s="8">
        <f t="shared" si="12"/>
        <v>10556</v>
      </c>
      <c r="AX52" s="8">
        <f t="shared" si="13"/>
        <v>134056</v>
      </c>
      <c r="AY52" s="1">
        <v>10</v>
      </c>
      <c r="AZ52" s="40">
        <f t="shared" si="23"/>
        <v>36</v>
      </c>
      <c r="BA52" s="8">
        <f t="shared" si="14"/>
        <v>-25944</v>
      </c>
    </row>
    <row r="53" customHeight="1" spans="1:53">
      <c r="A53" s="15">
        <v>50</v>
      </c>
      <c r="B53" s="16" t="s">
        <v>230</v>
      </c>
      <c r="C53" s="16" t="s">
        <v>251</v>
      </c>
      <c r="D53" s="16" t="s">
        <v>123</v>
      </c>
      <c r="E53" s="16" t="s">
        <v>232</v>
      </c>
      <c r="F53" s="17">
        <v>112569</v>
      </c>
      <c r="G53" s="17" t="s">
        <v>252</v>
      </c>
      <c r="H53" s="17" t="s">
        <v>132</v>
      </c>
      <c r="I53" s="17" t="s">
        <v>27</v>
      </c>
      <c r="J53" s="17">
        <v>19</v>
      </c>
      <c r="K53" s="17" t="s">
        <v>49</v>
      </c>
      <c r="L53" s="17" t="s">
        <v>234</v>
      </c>
      <c r="M53" s="20">
        <v>43437</v>
      </c>
      <c r="N53" s="20">
        <v>47090</v>
      </c>
      <c r="O53" s="20">
        <v>44587</v>
      </c>
      <c r="P53" s="21">
        <f t="shared" si="0"/>
        <v>6.86</v>
      </c>
      <c r="Q53" s="20">
        <v>44196</v>
      </c>
      <c r="R53" s="20">
        <v>45656</v>
      </c>
      <c r="S53" s="24">
        <f t="shared" si="4"/>
        <v>36</v>
      </c>
      <c r="T53" s="25">
        <v>720</v>
      </c>
      <c r="U53" s="25">
        <v>160000</v>
      </c>
      <c r="V53" s="25">
        <f t="shared" si="5"/>
        <v>134056</v>
      </c>
      <c r="W53" s="26">
        <f t="shared" si="6"/>
        <v>-48</v>
      </c>
      <c r="X53" s="25"/>
      <c r="Y53" s="25">
        <v>2200</v>
      </c>
      <c r="Z53" s="17">
        <v>2</v>
      </c>
      <c r="AA53" s="24">
        <f t="shared" si="7"/>
        <v>8369</v>
      </c>
      <c r="AB53" s="17"/>
      <c r="AC53" s="29">
        <v>44896</v>
      </c>
      <c r="AD53" s="15">
        <v>2096</v>
      </c>
      <c r="AE53" s="30">
        <v>44894</v>
      </c>
      <c r="AF53" s="31">
        <v>0</v>
      </c>
      <c r="AG53" s="31">
        <v>0</v>
      </c>
      <c r="AH53" s="15">
        <v>3194.97</v>
      </c>
      <c r="AI53" s="30">
        <v>44894</v>
      </c>
      <c r="AJ53" s="31">
        <v>0</v>
      </c>
      <c r="AK53" s="31">
        <v>0</v>
      </c>
      <c r="AL53" s="15">
        <v>3078</v>
      </c>
      <c r="AM53" s="30">
        <v>44899</v>
      </c>
      <c r="AN53" s="31">
        <f t="shared" si="29"/>
        <v>3</v>
      </c>
      <c r="AO53" s="32">
        <f t="shared" si="3"/>
        <v>25</v>
      </c>
      <c r="AP53" s="36">
        <f t="shared" si="21"/>
        <v>91962</v>
      </c>
      <c r="AQ53" s="32">
        <f t="shared" si="8"/>
        <v>91962</v>
      </c>
      <c r="AR53" s="36">
        <f t="shared" si="15"/>
        <v>79200</v>
      </c>
      <c r="AS53" s="32">
        <f t="shared" si="9"/>
        <v>25</v>
      </c>
      <c r="AT53" s="32">
        <f t="shared" si="10"/>
        <v>171162</v>
      </c>
      <c r="AV53" s="1">
        <v>123500</v>
      </c>
      <c r="AW53" s="8">
        <f t="shared" si="12"/>
        <v>10556</v>
      </c>
      <c r="AX53" s="8">
        <f t="shared" si="13"/>
        <v>134056</v>
      </c>
      <c r="AY53" s="1">
        <v>10</v>
      </c>
      <c r="AZ53" s="40">
        <f t="shared" si="23"/>
        <v>36</v>
      </c>
      <c r="BA53" s="8">
        <f t="shared" si="14"/>
        <v>-25944</v>
      </c>
    </row>
    <row r="54" customHeight="1" spans="1:53">
      <c r="A54" s="15">
        <v>51</v>
      </c>
      <c r="B54" s="16" t="s">
        <v>230</v>
      </c>
      <c r="C54" s="16" t="s">
        <v>253</v>
      </c>
      <c r="D54" s="16" t="s">
        <v>123</v>
      </c>
      <c r="E54" s="16" t="s">
        <v>232</v>
      </c>
      <c r="F54" s="17">
        <v>112558</v>
      </c>
      <c r="G54" s="17" t="s">
        <v>254</v>
      </c>
      <c r="H54" s="17" t="s">
        <v>132</v>
      </c>
      <c r="I54" s="17" t="s">
        <v>27</v>
      </c>
      <c r="J54" s="17">
        <v>19</v>
      </c>
      <c r="K54" s="17" t="s">
        <v>49</v>
      </c>
      <c r="L54" s="17" t="s">
        <v>234</v>
      </c>
      <c r="M54" s="20">
        <v>43438</v>
      </c>
      <c r="N54" s="20">
        <v>47091</v>
      </c>
      <c r="O54" s="20">
        <v>44587</v>
      </c>
      <c r="P54" s="21">
        <f t="shared" si="0"/>
        <v>6.86</v>
      </c>
      <c r="Q54" s="20">
        <v>44196</v>
      </c>
      <c r="R54" s="20">
        <v>45656</v>
      </c>
      <c r="S54" s="24">
        <f t="shared" si="4"/>
        <v>36</v>
      </c>
      <c r="T54" s="25">
        <v>720</v>
      </c>
      <c r="U54" s="25">
        <v>160000</v>
      </c>
      <c r="V54" s="25">
        <f t="shared" si="5"/>
        <v>134056</v>
      </c>
      <c r="W54" s="26">
        <f t="shared" si="6"/>
        <v>-48</v>
      </c>
      <c r="X54" s="25"/>
      <c r="Y54" s="25">
        <v>2200</v>
      </c>
      <c r="Z54" s="17">
        <v>2</v>
      </c>
      <c r="AA54" s="24">
        <f t="shared" si="7"/>
        <v>9425</v>
      </c>
      <c r="AB54" s="17"/>
      <c r="AC54" s="29">
        <v>44896</v>
      </c>
      <c r="AD54" s="15">
        <v>2620</v>
      </c>
      <c r="AE54" s="30">
        <v>44893</v>
      </c>
      <c r="AF54" s="31">
        <v>0</v>
      </c>
      <c r="AG54" s="31">
        <v>0</v>
      </c>
      <c r="AH54" s="15">
        <v>3727.47</v>
      </c>
      <c r="AI54" s="30">
        <v>44893</v>
      </c>
      <c r="AJ54" s="31">
        <v>0</v>
      </c>
      <c r="AK54" s="31">
        <v>0</v>
      </c>
      <c r="AL54" s="15">
        <v>3078</v>
      </c>
      <c r="AM54" s="30">
        <v>44899</v>
      </c>
      <c r="AN54" s="31">
        <f t="shared" si="29"/>
        <v>3</v>
      </c>
      <c r="AO54" s="32">
        <f t="shared" si="3"/>
        <v>25</v>
      </c>
      <c r="AP54" s="36">
        <f t="shared" si="21"/>
        <v>91962</v>
      </c>
      <c r="AQ54" s="32">
        <f t="shared" si="8"/>
        <v>91962</v>
      </c>
      <c r="AR54" s="36">
        <f t="shared" si="15"/>
        <v>79200</v>
      </c>
      <c r="AS54" s="32">
        <f t="shared" si="9"/>
        <v>25</v>
      </c>
      <c r="AT54" s="32">
        <f t="shared" si="10"/>
        <v>171162</v>
      </c>
      <c r="AV54" s="1">
        <v>123500</v>
      </c>
      <c r="AW54" s="8">
        <f t="shared" si="12"/>
        <v>10556</v>
      </c>
      <c r="AX54" s="8">
        <f t="shared" si="13"/>
        <v>134056</v>
      </c>
      <c r="AY54" s="1">
        <v>10</v>
      </c>
      <c r="AZ54" s="40">
        <f t="shared" si="23"/>
        <v>36</v>
      </c>
      <c r="BA54" s="8">
        <f t="shared" si="14"/>
        <v>-25944</v>
      </c>
    </row>
    <row r="55" customHeight="1" spans="1:53">
      <c r="A55" s="15">
        <v>52</v>
      </c>
      <c r="B55" s="16" t="s">
        <v>230</v>
      </c>
      <c r="C55" s="16" t="s">
        <v>255</v>
      </c>
      <c r="D55" s="16" t="s">
        <v>123</v>
      </c>
      <c r="E55" s="16" t="s">
        <v>232</v>
      </c>
      <c r="F55" s="17">
        <v>112567</v>
      </c>
      <c r="G55" s="17" t="s">
        <v>256</v>
      </c>
      <c r="H55" s="17" t="s">
        <v>132</v>
      </c>
      <c r="I55" s="17" t="s">
        <v>27</v>
      </c>
      <c r="J55" s="17">
        <v>19</v>
      </c>
      <c r="K55" s="17" t="s">
        <v>49</v>
      </c>
      <c r="L55" s="17" t="s">
        <v>234</v>
      </c>
      <c r="M55" s="20">
        <v>43438</v>
      </c>
      <c r="N55" s="20">
        <v>47091</v>
      </c>
      <c r="O55" s="20">
        <v>44587</v>
      </c>
      <c r="P55" s="21">
        <f t="shared" si="0"/>
        <v>6.86</v>
      </c>
      <c r="Q55" s="20">
        <v>44196</v>
      </c>
      <c r="R55" s="20">
        <v>45656</v>
      </c>
      <c r="S55" s="24">
        <f t="shared" si="4"/>
        <v>36</v>
      </c>
      <c r="T55" s="25">
        <v>720</v>
      </c>
      <c r="U55" s="25">
        <v>160000</v>
      </c>
      <c r="V55" s="25">
        <f t="shared" si="5"/>
        <v>134056</v>
      </c>
      <c r="W55" s="26">
        <f t="shared" si="6"/>
        <v>-48</v>
      </c>
      <c r="X55" s="25"/>
      <c r="Y55" s="25">
        <v>2200</v>
      </c>
      <c r="Z55" s="17">
        <v>2</v>
      </c>
      <c r="AA55" s="24">
        <f t="shared" si="7"/>
        <v>8107</v>
      </c>
      <c r="AB55" s="17"/>
      <c r="AC55" s="29">
        <v>44896</v>
      </c>
      <c r="AD55" s="15">
        <v>1834</v>
      </c>
      <c r="AE55" s="30">
        <v>44894</v>
      </c>
      <c r="AF55" s="31">
        <v>0</v>
      </c>
      <c r="AG55" s="31">
        <v>0</v>
      </c>
      <c r="AH55" s="15">
        <v>3194.97</v>
      </c>
      <c r="AI55" s="30">
        <v>44894</v>
      </c>
      <c r="AJ55" s="31">
        <v>0</v>
      </c>
      <c r="AK55" s="31">
        <v>0</v>
      </c>
      <c r="AL55" s="15">
        <v>3078</v>
      </c>
      <c r="AM55" s="30">
        <v>44899</v>
      </c>
      <c r="AN55" s="31">
        <f t="shared" si="29"/>
        <v>3</v>
      </c>
      <c r="AO55" s="32">
        <f t="shared" si="3"/>
        <v>25</v>
      </c>
      <c r="AP55" s="36">
        <f t="shared" si="21"/>
        <v>91962</v>
      </c>
      <c r="AQ55" s="32">
        <f t="shared" si="8"/>
        <v>91962</v>
      </c>
      <c r="AR55" s="36">
        <f t="shared" si="15"/>
        <v>79200</v>
      </c>
      <c r="AS55" s="32">
        <f t="shared" si="9"/>
        <v>25</v>
      </c>
      <c r="AT55" s="32">
        <f t="shared" si="10"/>
        <v>171162</v>
      </c>
      <c r="AV55" s="1">
        <v>123500</v>
      </c>
      <c r="AW55" s="8">
        <f t="shared" si="12"/>
        <v>10556</v>
      </c>
      <c r="AX55" s="8">
        <f t="shared" si="13"/>
        <v>134056</v>
      </c>
      <c r="AY55" s="1">
        <v>10</v>
      </c>
      <c r="AZ55" s="40">
        <f t="shared" si="23"/>
        <v>36</v>
      </c>
      <c r="BA55" s="8">
        <f t="shared" si="14"/>
        <v>-25944</v>
      </c>
    </row>
    <row r="56" customHeight="1" spans="1:53">
      <c r="A56" s="15">
        <v>53</v>
      </c>
      <c r="B56" s="16" t="s">
        <v>230</v>
      </c>
      <c r="C56" s="16" t="s">
        <v>257</v>
      </c>
      <c r="D56" s="16" t="s">
        <v>123</v>
      </c>
      <c r="E56" s="16" t="s">
        <v>232</v>
      </c>
      <c r="F56" s="17">
        <v>112568</v>
      </c>
      <c r="G56" s="17" t="s">
        <v>258</v>
      </c>
      <c r="H56" s="17" t="s">
        <v>132</v>
      </c>
      <c r="I56" s="17" t="s">
        <v>27</v>
      </c>
      <c r="J56" s="17">
        <v>19</v>
      </c>
      <c r="K56" s="17" t="s">
        <v>49</v>
      </c>
      <c r="L56" s="17" t="s">
        <v>234</v>
      </c>
      <c r="M56" s="20">
        <v>43437</v>
      </c>
      <c r="N56" s="20">
        <v>47090</v>
      </c>
      <c r="O56" s="20">
        <v>44587</v>
      </c>
      <c r="P56" s="21">
        <f t="shared" si="0"/>
        <v>6.86</v>
      </c>
      <c r="Q56" s="20">
        <v>44196</v>
      </c>
      <c r="R56" s="20">
        <v>45656</v>
      </c>
      <c r="S56" s="24">
        <f t="shared" si="4"/>
        <v>36</v>
      </c>
      <c r="T56" s="25">
        <v>720</v>
      </c>
      <c r="U56" s="25">
        <v>160000</v>
      </c>
      <c r="V56" s="25">
        <f t="shared" si="5"/>
        <v>134056</v>
      </c>
      <c r="W56" s="26">
        <f t="shared" si="6"/>
        <v>-48</v>
      </c>
      <c r="X56" s="25"/>
      <c r="Y56" s="25">
        <v>2200</v>
      </c>
      <c r="Z56" s="17">
        <v>2</v>
      </c>
      <c r="AA56" s="24">
        <f t="shared" si="7"/>
        <v>8369</v>
      </c>
      <c r="AB56" s="17"/>
      <c r="AC56" s="29">
        <v>44896</v>
      </c>
      <c r="AD56" s="15">
        <v>2096</v>
      </c>
      <c r="AE56" s="30">
        <v>44894</v>
      </c>
      <c r="AF56" s="31">
        <v>0</v>
      </c>
      <c r="AG56" s="31">
        <v>0</v>
      </c>
      <c r="AH56" s="15">
        <v>3194.97</v>
      </c>
      <c r="AI56" s="30">
        <v>44894</v>
      </c>
      <c r="AJ56" s="31">
        <v>0</v>
      </c>
      <c r="AK56" s="31">
        <v>0</v>
      </c>
      <c r="AL56" s="15">
        <v>3078</v>
      </c>
      <c r="AM56" s="30">
        <v>44899</v>
      </c>
      <c r="AN56" s="31">
        <f t="shared" si="29"/>
        <v>3</v>
      </c>
      <c r="AO56" s="32">
        <f t="shared" si="3"/>
        <v>25</v>
      </c>
      <c r="AP56" s="36">
        <f t="shared" si="21"/>
        <v>91962</v>
      </c>
      <c r="AQ56" s="32">
        <f t="shared" si="8"/>
        <v>91962</v>
      </c>
      <c r="AR56" s="36">
        <f t="shared" si="15"/>
        <v>79200</v>
      </c>
      <c r="AS56" s="32">
        <f t="shared" si="9"/>
        <v>25</v>
      </c>
      <c r="AT56" s="32">
        <f t="shared" si="10"/>
        <v>171162</v>
      </c>
      <c r="AV56" s="1">
        <v>123500</v>
      </c>
      <c r="AW56" s="8">
        <f t="shared" si="12"/>
        <v>10556</v>
      </c>
      <c r="AX56" s="8">
        <f t="shared" si="13"/>
        <v>134056</v>
      </c>
      <c r="AY56" s="1">
        <v>10</v>
      </c>
      <c r="AZ56" s="40">
        <f t="shared" si="23"/>
        <v>36</v>
      </c>
      <c r="BA56" s="8">
        <f t="shared" si="14"/>
        <v>-25944</v>
      </c>
    </row>
    <row r="57" customHeight="1" spans="1:53">
      <c r="A57" s="15">
        <v>54</v>
      </c>
      <c r="B57" s="16" t="s">
        <v>230</v>
      </c>
      <c r="C57" s="16" t="s">
        <v>259</v>
      </c>
      <c r="D57" s="16" t="s">
        <v>123</v>
      </c>
      <c r="E57" s="16" t="s">
        <v>232</v>
      </c>
      <c r="F57" s="17">
        <v>112564</v>
      </c>
      <c r="G57" s="17" t="s">
        <v>260</v>
      </c>
      <c r="H57" s="17" t="s">
        <v>132</v>
      </c>
      <c r="I57" s="17" t="s">
        <v>27</v>
      </c>
      <c r="J57" s="17">
        <v>19</v>
      </c>
      <c r="K57" s="17" t="s">
        <v>49</v>
      </c>
      <c r="L57" s="17" t="s">
        <v>234</v>
      </c>
      <c r="M57" s="20">
        <v>43437</v>
      </c>
      <c r="N57" s="20">
        <v>47090</v>
      </c>
      <c r="O57" s="20">
        <v>44587</v>
      </c>
      <c r="P57" s="21">
        <f t="shared" si="0"/>
        <v>6.86</v>
      </c>
      <c r="Q57" s="20">
        <v>44196</v>
      </c>
      <c r="R57" s="20">
        <v>45656</v>
      </c>
      <c r="S57" s="24">
        <f t="shared" si="4"/>
        <v>36</v>
      </c>
      <c r="T57" s="25">
        <v>720</v>
      </c>
      <c r="U57" s="25">
        <v>160000</v>
      </c>
      <c r="V57" s="25">
        <f t="shared" si="5"/>
        <v>134056</v>
      </c>
      <c r="W57" s="26">
        <f t="shared" si="6"/>
        <v>-48</v>
      </c>
      <c r="X57" s="25"/>
      <c r="Y57" s="25">
        <v>2200</v>
      </c>
      <c r="Z57" s="17">
        <v>2</v>
      </c>
      <c r="AA57" s="24">
        <f t="shared" si="7"/>
        <v>8107</v>
      </c>
      <c r="AB57" s="17"/>
      <c r="AC57" s="29">
        <v>44896</v>
      </c>
      <c r="AD57" s="15">
        <v>1834</v>
      </c>
      <c r="AE57" s="30">
        <v>44894</v>
      </c>
      <c r="AF57" s="31">
        <v>0</v>
      </c>
      <c r="AG57" s="31">
        <v>0</v>
      </c>
      <c r="AH57" s="15">
        <v>3194.97</v>
      </c>
      <c r="AI57" s="30">
        <v>44894</v>
      </c>
      <c r="AJ57" s="31">
        <v>0</v>
      </c>
      <c r="AK57" s="31">
        <v>0</v>
      </c>
      <c r="AL57" s="15">
        <v>3078</v>
      </c>
      <c r="AM57" s="30">
        <v>44899</v>
      </c>
      <c r="AN57" s="31">
        <f t="shared" si="29"/>
        <v>3</v>
      </c>
      <c r="AO57" s="32">
        <f t="shared" si="3"/>
        <v>25</v>
      </c>
      <c r="AP57" s="36">
        <f t="shared" si="21"/>
        <v>91962</v>
      </c>
      <c r="AQ57" s="32">
        <f t="shared" si="8"/>
        <v>91962</v>
      </c>
      <c r="AR57" s="36">
        <f t="shared" si="15"/>
        <v>79200</v>
      </c>
      <c r="AS57" s="32">
        <f t="shared" si="9"/>
        <v>25</v>
      </c>
      <c r="AT57" s="32">
        <f t="shared" si="10"/>
        <v>171162</v>
      </c>
      <c r="AV57" s="1">
        <v>123500</v>
      </c>
      <c r="AW57" s="8">
        <f t="shared" si="12"/>
        <v>10556</v>
      </c>
      <c r="AX57" s="8">
        <f t="shared" si="13"/>
        <v>134056</v>
      </c>
      <c r="AY57" s="1">
        <v>10</v>
      </c>
      <c r="AZ57" s="40">
        <f t="shared" si="23"/>
        <v>36</v>
      </c>
      <c r="BA57" s="8">
        <f t="shared" si="14"/>
        <v>-25944</v>
      </c>
    </row>
    <row r="58" customHeight="1" spans="1:53">
      <c r="A58" s="15">
        <v>55</v>
      </c>
      <c r="B58" s="16" t="s">
        <v>217</v>
      </c>
      <c r="C58" s="16" t="s">
        <v>261</v>
      </c>
      <c r="D58" s="16" t="s">
        <v>123</v>
      </c>
      <c r="E58" s="16" t="s">
        <v>262</v>
      </c>
      <c r="F58" s="17">
        <v>112863</v>
      </c>
      <c r="G58" s="17" t="s">
        <v>263</v>
      </c>
      <c r="H58" s="17" t="s">
        <v>126</v>
      </c>
      <c r="I58" s="17" t="s">
        <v>26</v>
      </c>
      <c r="J58" s="17">
        <v>29</v>
      </c>
      <c r="K58" s="17" t="s">
        <v>32</v>
      </c>
      <c r="L58" s="17" t="s">
        <v>264</v>
      </c>
      <c r="M58" s="20">
        <v>41078</v>
      </c>
      <c r="N58" s="20">
        <v>46556</v>
      </c>
      <c r="O58" s="20">
        <v>44587</v>
      </c>
      <c r="P58" s="21">
        <f t="shared" si="0"/>
        <v>5.39</v>
      </c>
      <c r="Q58" s="20">
        <v>43979</v>
      </c>
      <c r="R58" s="20">
        <v>46169</v>
      </c>
      <c r="S58" s="24">
        <f t="shared" si="4"/>
        <v>53</v>
      </c>
      <c r="T58" s="25">
        <v>720</v>
      </c>
      <c r="U58" s="27">
        <v>270000</v>
      </c>
      <c r="V58" s="25">
        <f t="shared" si="5"/>
        <v>160650</v>
      </c>
      <c r="W58" s="26">
        <f t="shared" si="6"/>
        <v>-13</v>
      </c>
      <c r="X58" s="25"/>
      <c r="Y58" s="25">
        <v>2200</v>
      </c>
      <c r="Z58" s="17">
        <v>2</v>
      </c>
      <c r="AA58" s="24">
        <f t="shared" si="7"/>
        <v>12850</v>
      </c>
      <c r="AB58" s="17"/>
      <c r="AC58" s="29">
        <v>44896</v>
      </c>
      <c r="AD58" s="15">
        <v>3420</v>
      </c>
      <c r="AE58" s="30">
        <v>45072</v>
      </c>
      <c r="AF58" s="31">
        <f t="shared" si="27"/>
        <v>176</v>
      </c>
      <c r="AG58" s="32">
        <f t="shared" si="1"/>
        <v>1649</v>
      </c>
      <c r="AH58" s="15">
        <v>5805.13</v>
      </c>
      <c r="AI58" s="30">
        <v>45072</v>
      </c>
      <c r="AJ58" s="31">
        <f t="shared" si="28"/>
        <v>176</v>
      </c>
      <c r="AK58" s="32">
        <f t="shared" si="2"/>
        <v>2799</v>
      </c>
      <c r="AL58" s="15">
        <v>3625</v>
      </c>
      <c r="AM58" s="30">
        <v>45124</v>
      </c>
      <c r="AN58" s="31">
        <f t="shared" si="29"/>
        <v>228</v>
      </c>
      <c r="AO58" s="32">
        <f t="shared" si="3"/>
        <v>2264</v>
      </c>
      <c r="AP58" s="36">
        <f t="shared" si="21"/>
        <v>57727</v>
      </c>
      <c r="AQ58" s="32">
        <f t="shared" si="8"/>
        <v>57727</v>
      </c>
      <c r="AR58" s="36">
        <f t="shared" si="15"/>
        <v>116600</v>
      </c>
      <c r="AS58" s="32">
        <f t="shared" si="9"/>
        <v>6712</v>
      </c>
      <c r="AT58" s="32">
        <f t="shared" si="10"/>
        <v>174327</v>
      </c>
      <c r="AV58" s="35">
        <v>148000</v>
      </c>
      <c r="AW58" s="8">
        <f t="shared" si="12"/>
        <v>12650</v>
      </c>
      <c r="AX58" s="8">
        <f t="shared" si="13"/>
        <v>160650</v>
      </c>
      <c r="AY58" s="1">
        <v>15</v>
      </c>
      <c r="AZ58" s="40">
        <f t="shared" si="23"/>
        <v>53</v>
      </c>
      <c r="BA58" s="8">
        <f t="shared" si="14"/>
        <v>-109350</v>
      </c>
    </row>
    <row r="59" customHeight="1" spans="1:53">
      <c r="A59" s="15">
        <v>56</v>
      </c>
      <c r="B59" s="16" t="s">
        <v>128</v>
      </c>
      <c r="C59" s="16" t="s">
        <v>265</v>
      </c>
      <c r="D59" s="16" t="s">
        <v>123</v>
      </c>
      <c r="E59" s="16" t="s">
        <v>262</v>
      </c>
      <c r="F59" s="17">
        <v>112693</v>
      </c>
      <c r="G59" s="16" t="s">
        <v>266</v>
      </c>
      <c r="H59" s="17" t="s">
        <v>126</v>
      </c>
      <c r="I59" s="17" t="s">
        <v>26</v>
      </c>
      <c r="J59" s="17">
        <v>30</v>
      </c>
      <c r="K59" s="17" t="s">
        <v>52</v>
      </c>
      <c r="L59" s="17" t="s">
        <v>267</v>
      </c>
      <c r="M59" s="20">
        <v>41649</v>
      </c>
      <c r="N59" s="20">
        <v>47128</v>
      </c>
      <c r="O59" s="20">
        <v>44587</v>
      </c>
      <c r="P59" s="21">
        <f t="shared" si="0"/>
        <v>6.96</v>
      </c>
      <c r="Q59" s="20">
        <v>43829</v>
      </c>
      <c r="R59" s="20">
        <v>46020</v>
      </c>
      <c r="S59" s="24">
        <f t="shared" si="4"/>
        <v>48</v>
      </c>
      <c r="T59" s="25">
        <v>720</v>
      </c>
      <c r="U59" s="25">
        <v>270000</v>
      </c>
      <c r="V59" s="25">
        <f t="shared" si="5"/>
        <v>227949</v>
      </c>
      <c r="W59" s="26">
        <f t="shared" si="6"/>
        <v>-37</v>
      </c>
      <c r="X59" s="25"/>
      <c r="Y59" s="25">
        <v>2200</v>
      </c>
      <c r="Z59" s="17">
        <v>2</v>
      </c>
      <c r="AA59" s="24">
        <f t="shared" si="7"/>
        <v>10550</v>
      </c>
      <c r="AB59" s="17"/>
      <c r="AC59" s="29">
        <v>44896</v>
      </c>
      <c r="AD59" s="15">
        <v>2736</v>
      </c>
      <c r="AE59" s="30">
        <v>44941</v>
      </c>
      <c r="AF59" s="31">
        <f t="shared" si="27"/>
        <v>45</v>
      </c>
      <c r="AG59" s="32">
        <f t="shared" si="1"/>
        <v>337</v>
      </c>
      <c r="AH59" s="15">
        <v>4063.59</v>
      </c>
      <c r="AI59" s="30">
        <v>44944</v>
      </c>
      <c r="AJ59" s="31">
        <f t="shared" si="28"/>
        <v>48</v>
      </c>
      <c r="AK59" s="32">
        <f t="shared" si="2"/>
        <v>534</v>
      </c>
      <c r="AL59" s="15">
        <v>3750</v>
      </c>
      <c r="AM59" s="30">
        <v>44943</v>
      </c>
      <c r="AN59" s="31">
        <f t="shared" si="29"/>
        <v>47</v>
      </c>
      <c r="AO59" s="32">
        <f t="shared" si="3"/>
        <v>483</v>
      </c>
      <c r="AP59" s="36">
        <f t="shared" si="21"/>
        <v>105768</v>
      </c>
      <c r="AQ59" s="32">
        <f t="shared" si="8"/>
        <v>105768</v>
      </c>
      <c r="AR59" s="36">
        <f t="shared" si="15"/>
        <v>105600</v>
      </c>
      <c r="AS59" s="32">
        <f t="shared" si="9"/>
        <v>1354</v>
      </c>
      <c r="AT59" s="32">
        <f t="shared" si="10"/>
        <v>211368</v>
      </c>
      <c r="AV59" s="1">
        <v>210000</v>
      </c>
      <c r="AW59" s="8">
        <f t="shared" si="12"/>
        <v>17949</v>
      </c>
      <c r="AX59" s="8">
        <f t="shared" si="13"/>
        <v>227949</v>
      </c>
      <c r="AY59" s="1">
        <v>15</v>
      </c>
      <c r="AZ59" s="40">
        <f t="shared" si="23"/>
        <v>48</v>
      </c>
      <c r="BA59" s="8">
        <f t="shared" si="14"/>
        <v>-42051</v>
      </c>
    </row>
    <row r="60" customHeight="1" spans="1:53">
      <c r="A60" s="15">
        <v>57</v>
      </c>
      <c r="B60" s="16" t="s">
        <v>217</v>
      </c>
      <c r="C60" s="16" t="s">
        <v>268</v>
      </c>
      <c r="D60" s="16" t="s">
        <v>123</v>
      </c>
      <c r="E60" s="16" t="s">
        <v>262</v>
      </c>
      <c r="F60" s="17">
        <v>112859</v>
      </c>
      <c r="G60" s="17" t="s">
        <v>269</v>
      </c>
      <c r="H60" s="17" t="s">
        <v>126</v>
      </c>
      <c r="I60" s="17" t="s">
        <v>27</v>
      </c>
      <c r="J60" s="17">
        <v>30</v>
      </c>
      <c r="K60" s="17" t="s">
        <v>34</v>
      </c>
      <c r="L60" s="17" t="s">
        <v>270</v>
      </c>
      <c r="M60" s="20">
        <v>42712</v>
      </c>
      <c r="N60" s="20">
        <v>48190</v>
      </c>
      <c r="O60" s="20">
        <v>44587</v>
      </c>
      <c r="P60" s="21">
        <f t="shared" si="0"/>
        <v>9.87</v>
      </c>
      <c r="Q60" s="20">
        <v>43979</v>
      </c>
      <c r="R60" s="20">
        <v>46169</v>
      </c>
      <c r="S60" s="24">
        <f t="shared" si="4"/>
        <v>53</v>
      </c>
      <c r="T60" s="25">
        <v>720</v>
      </c>
      <c r="U60" s="25">
        <v>270000</v>
      </c>
      <c r="V60" s="25">
        <f t="shared" si="5"/>
        <v>187026</v>
      </c>
      <c r="W60" s="26">
        <f t="shared" si="6"/>
        <v>-67</v>
      </c>
      <c r="X60" s="25"/>
      <c r="Y60" s="25">
        <v>2200</v>
      </c>
      <c r="Z60" s="17">
        <v>2</v>
      </c>
      <c r="AA60" s="24">
        <f t="shared" si="7"/>
        <v>10892</v>
      </c>
      <c r="AB60" s="17"/>
      <c r="AC60" s="29">
        <v>44896</v>
      </c>
      <c r="AD60" s="15">
        <v>3078</v>
      </c>
      <c r="AE60" s="30">
        <v>44937</v>
      </c>
      <c r="AF60" s="31">
        <f t="shared" si="27"/>
        <v>41</v>
      </c>
      <c r="AG60" s="32">
        <f t="shared" si="1"/>
        <v>346</v>
      </c>
      <c r="AH60" s="15">
        <v>4063.59</v>
      </c>
      <c r="AI60" s="30">
        <v>45090</v>
      </c>
      <c r="AJ60" s="31">
        <f t="shared" si="28"/>
        <v>194</v>
      </c>
      <c r="AK60" s="32">
        <f t="shared" si="2"/>
        <v>2160</v>
      </c>
      <c r="AL60" s="15">
        <v>3750</v>
      </c>
      <c r="AM60" s="30">
        <v>45089</v>
      </c>
      <c r="AN60" s="31">
        <f t="shared" si="29"/>
        <v>193</v>
      </c>
      <c r="AO60" s="32">
        <f t="shared" si="3"/>
        <v>1983</v>
      </c>
      <c r="AP60" s="36">
        <f t="shared" si="21"/>
        <v>123063</v>
      </c>
      <c r="AQ60" s="32">
        <f t="shared" si="8"/>
        <v>123063</v>
      </c>
      <c r="AR60" s="36">
        <f t="shared" si="15"/>
        <v>116600</v>
      </c>
      <c r="AS60" s="32">
        <f t="shared" si="9"/>
        <v>4489</v>
      </c>
      <c r="AT60" s="32">
        <f t="shared" si="10"/>
        <v>239663</v>
      </c>
      <c r="AV60" s="1">
        <v>172300</v>
      </c>
      <c r="AW60" s="8">
        <f t="shared" si="12"/>
        <v>14726</v>
      </c>
      <c r="AX60" s="8">
        <f t="shared" si="13"/>
        <v>187026</v>
      </c>
      <c r="AY60" s="1">
        <v>15</v>
      </c>
      <c r="AZ60" s="40">
        <f t="shared" si="23"/>
        <v>53</v>
      </c>
      <c r="BA60" s="8">
        <f t="shared" si="14"/>
        <v>-82974</v>
      </c>
    </row>
    <row r="61" customHeight="1" spans="1:53">
      <c r="A61" s="15">
        <v>58</v>
      </c>
      <c r="B61" s="16" t="s">
        <v>217</v>
      </c>
      <c r="C61" s="16" t="s">
        <v>271</v>
      </c>
      <c r="D61" s="16" t="s">
        <v>123</v>
      </c>
      <c r="E61" s="16" t="s">
        <v>262</v>
      </c>
      <c r="F61" s="17">
        <v>112705</v>
      </c>
      <c r="G61" s="17" t="s">
        <v>272</v>
      </c>
      <c r="H61" s="17" t="s">
        <v>126</v>
      </c>
      <c r="I61" s="17" t="s">
        <v>27</v>
      </c>
      <c r="J61" s="17">
        <v>30</v>
      </c>
      <c r="K61" s="17" t="s">
        <v>52</v>
      </c>
      <c r="L61" s="17" t="s">
        <v>182</v>
      </c>
      <c r="M61" s="20">
        <v>41858</v>
      </c>
      <c r="N61" s="20">
        <v>47337</v>
      </c>
      <c r="O61" s="20">
        <v>44587</v>
      </c>
      <c r="P61" s="21">
        <f t="shared" si="0"/>
        <v>7.53</v>
      </c>
      <c r="Q61" s="20">
        <v>43941</v>
      </c>
      <c r="R61" s="20">
        <v>46111</v>
      </c>
      <c r="S61" s="24">
        <f t="shared" si="4"/>
        <v>51</v>
      </c>
      <c r="T61" s="25">
        <v>720</v>
      </c>
      <c r="U61" s="25">
        <v>270000</v>
      </c>
      <c r="V61" s="25">
        <f t="shared" si="5"/>
        <v>243145</v>
      </c>
      <c r="W61" s="26">
        <f t="shared" si="6"/>
        <v>-41</v>
      </c>
      <c r="X61" s="25"/>
      <c r="Y61" s="25">
        <v>2200</v>
      </c>
      <c r="Z61" s="17">
        <v>2</v>
      </c>
      <c r="AA61" s="24">
        <f t="shared" si="7"/>
        <v>10346</v>
      </c>
      <c r="AB61" s="17"/>
      <c r="AC61" s="29">
        <v>44896</v>
      </c>
      <c r="AD61" s="15">
        <v>2736</v>
      </c>
      <c r="AE61" s="30">
        <v>45155</v>
      </c>
      <c r="AF61" s="31">
        <f t="shared" si="27"/>
        <v>259</v>
      </c>
      <c r="AG61" s="32">
        <f t="shared" si="1"/>
        <v>1941</v>
      </c>
      <c r="AH61" s="15">
        <v>3860.41</v>
      </c>
      <c r="AI61" s="30">
        <v>45040</v>
      </c>
      <c r="AJ61" s="31">
        <f t="shared" si="28"/>
        <v>144</v>
      </c>
      <c r="AK61" s="32">
        <f t="shared" si="2"/>
        <v>1523</v>
      </c>
      <c r="AL61" s="15">
        <v>3750</v>
      </c>
      <c r="AM61" s="30">
        <v>45040</v>
      </c>
      <c r="AN61" s="31">
        <f t="shared" si="29"/>
        <v>144</v>
      </c>
      <c r="AO61" s="32">
        <f t="shared" si="3"/>
        <v>1479</v>
      </c>
      <c r="AP61" s="36">
        <f t="shared" si="21"/>
        <v>122059</v>
      </c>
      <c r="AQ61" s="32">
        <f t="shared" si="8"/>
        <v>122059</v>
      </c>
      <c r="AR61" s="36">
        <f t="shared" si="15"/>
        <v>112200</v>
      </c>
      <c r="AS61" s="32">
        <f t="shared" si="9"/>
        <v>4943</v>
      </c>
      <c r="AT61" s="32">
        <f t="shared" si="10"/>
        <v>234259</v>
      </c>
      <c r="AV61" s="1">
        <v>224000</v>
      </c>
      <c r="AW61" s="8">
        <f t="shared" si="12"/>
        <v>19145</v>
      </c>
      <c r="AX61" s="8">
        <f t="shared" si="13"/>
        <v>243145</v>
      </c>
      <c r="AY61" s="1">
        <v>15</v>
      </c>
      <c r="AZ61" s="40">
        <f t="shared" si="23"/>
        <v>51</v>
      </c>
      <c r="BA61" s="8">
        <f t="shared" si="14"/>
        <v>-26855</v>
      </c>
    </row>
    <row r="62" customHeight="1" spans="1:53">
      <c r="A62" s="15">
        <v>59</v>
      </c>
      <c r="B62" s="16" t="s">
        <v>230</v>
      </c>
      <c r="C62" s="16" t="s">
        <v>273</v>
      </c>
      <c r="D62" s="16" t="s">
        <v>123</v>
      </c>
      <c r="E62" s="16" t="s">
        <v>274</v>
      </c>
      <c r="F62" s="17">
        <v>112556</v>
      </c>
      <c r="G62" s="17" t="s">
        <v>275</v>
      </c>
      <c r="H62" s="17" t="s">
        <v>126</v>
      </c>
      <c r="I62" s="17" t="s">
        <v>27</v>
      </c>
      <c r="J62" s="17">
        <v>27</v>
      </c>
      <c r="K62" s="17" t="s">
        <v>25</v>
      </c>
      <c r="L62" s="17" t="s">
        <v>276</v>
      </c>
      <c r="M62" s="20">
        <v>43063</v>
      </c>
      <c r="N62" s="20">
        <v>48542</v>
      </c>
      <c r="O62" s="20">
        <v>44587</v>
      </c>
      <c r="P62" s="21">
        <f t="shared" si="0"/>
        <v>10.84</v>
      </c>
      <c r="Q62" s="20">
        <v>44817</v>
      </c>
      <c r="R62" s="20">
        <v>44895</v>
      </c>
      <c r="S62" s="24">
        <f t="shared" si="4"/>
        <v>10</v>
      </c>
      <c r="T62" s="25">
        <v>720</v>
      </c>
      <c r="U62" s="25">
        <v>180000</v>
      </c>
      <c r="V62" s="25">
        <f t="shared" si="5"/>
        <v>184530</v>
      </c>
      <c r="W62" s="26">
        <f t="shared" si="6"/>
        <v>-122</v>
      </c>
      <c r="X62" s="25"/>
      <c r="Y62" s="25">
        <v>2200</v>
      </c>
      <c r="Z62" s="17">
        <v>2</v>
      </c>
      <c r="AA62" s="24">
        <f t="shared" si="7"/>
        <v>10875</v>
      </c>
      <c r="AB62" s="17"/>
      <c r="AC62" s="29">
        <v>44896</v>
      </c>
      <c r="AD62" s="15">
        <v>2394</v>
      </c>
      <c r="AE62" s="30">
        <v>44887</v>
      </c>
      <c r="AF62" s="31">
        <v>0</v>
      </c>
      <c r="AG62" s="31">
        <v>0</v>
      </c>
      <c r="AH62" s="15">
        <v>4107</v>
      </c>
      <c r="AI62" s="30">
        <v>44894</v>
      </c>
      <c r="AJ62" s="31">
        <v>0</v>
      </c>
      <c r="AK62" s="31">
        <v>0</v>
      </c>
      <c r="AL62" s="15">
        <v>4374</v>
      </c>
      <c r="AM62" s="30">
        <v>44894</v>
      </c>
      <c r="AN62" s="31">
        <v>0</v>
      </c>
      <c r="AO62" s="31">
        <v>0</v>
      </c>
      <c r="AP62" s="36">
        <f t="shared" si="21"/>
        <v>133354</v>
      </c>
      <c r="AQ62" s="32">
        <f t="shared" si="8"/>
        <v>133354</v>
      </c>
      <c r="AR62" s="36">
        <f t="shared" si="15"/>
        <v>24200</v>
      </c>
      <c r="AS62" s="32">
        <f t="shared" si="9"/>
        <v>0</v>
      </c>
      <c r="AT62" s="32">
        <f t="shared" si="10"/>
        <v>157554</v>
      </c>
      <c r="AV62" s="35">
        <v>170000</v>
      </c>
      <c r="AW62" s="8">
        <f t="shared" si="12"/>
        <v>14530</v>
      </c>
      <c r="AX62" s="8">
        <f t="shared" si="13"/>
        <v>184530</v>
      </c>
      <c r="AY62" s="1">
        <v>15</v>
      </c>
      <c r="AZ62" s="40">
        <f>S62+1</f>
        <v>11</v>
      </c>
      <c r="BA62" s="8">
        <f t="shared" si="14"/>
        <v>4530</v>
      </c>
    </row>
    <row r="63" customHeight="1" spans="1:53">
      <c r="A63" s="15">
        <v>60</v>
      </c>
      <c r="B63" s="16" t="s">
        <v>277</v>
      </c>
      <c r="C63" s="16" t="s">
        <v>278</v>
      </c>
      <c r="D63" s="16" t="s">
        <v>123</v>
      </c>
      <c r="E63" s="16" t="s">
        <v>279</v>
      </c>
      <c r="F63" s="17">
        <v>112667</v>
      </c>
      <c r="G63" s="17" t="s">
        <v>280</v>
      </c>
      <c r="H63" s="17" t="s">
        <v>132</v>
      </c>
      <c r="I63" s="17" t="s">
        <v>26</v>
      </c>
      <c r="J63" s="17">
        <v>19</v>
      </c>
      <c r="K63" s="17" t="s">
        <v>44</v>
      </c>
      <c r="L63" s="17" t="s">
        <v>133</v>
      </c>
      <c r="M63" s="20">
        <v>40450</v>
      </c>
      <c r="N63" s="20">
        <v>44103</v>
      </c>
      <c r="O63" s="20">
        <v>44587</v>
      </c>
      <c r="P63" s="21">
        <v>0</v>
      </c>
      <c r="Q63" s="20">
        <v>42368</v>
      </c>
      <c r="R63" s="20">
        <v>44559</v>
      </c>
      <c r="S63" s="24">
        <v>0</v>
      </c>
      <c r="T63" s="25">
        <v>720</v>
      </c>
      <c r="U63" s="25"/>
      <c r="V63" s="25">
        <f t="shared" si="5"/>
        <v>98778</v>
      </c>
      <c r="W63" s="26">
        <f t="shared" si="6"/>
        <v>15</v>
      </c>
      <c r="X63" s="25"/>
      <c r="Y63" s="25">
        <v>2200</v>
      </c>
      <c r="Z63" s="17">
        <v>2</v>
      </c>
      <c r="AA63" s="24">
        <f t="shared" si="7"/>
        <v>0</v>
      </c>
      <c r="AB63" s="17" t="s">
        <v>134</v>
      </c>
      <c r="AC63" s="29">
        <v>44896</v>
      </c>
      <c r="AD63" s="15"/>
      <c r="AE63" s="30"/>
      <c r="AF63" s="31"/>
      <c r="AG63" s="32">
        <f t="shared" si="1"/>
        <v>0</v>
      </c>
      <c r="AH63" s="15"/>
      <c r="AI63" s="30"/>
      <c r="AJ63" s="31"/>
      <c r="AK63" s="32">
        <f t="shared" si="2"/>
        <v>0</v>
      </c>
      <c r="AL63" s="15"/>
      <c r="AM63" s="30"/>
      <c r="AN63" s="31"/>
      <c r="AO63" s="32">
        <f t="shared" si="3"/>
        <v>0</v>
      </c>
      <c r="AP63" s="36">
        <v>0</v>
      </c>
      <c r="AQ63" s="32">
        <f t="shared" si="8"/>
        <v>20000</v>
      </c>
      <c r="AR63" s="36">
        <f t="shared" si="15"/>
        <v>0</v>
      </c>
      <c r="AS63" s="32">
        <f t="shared" si="9"/>
        <v>0</v>
      </c>
      <c r="AT63" s="32">
        <f t="shared" si="10"/>
        <v>20000</v>
      </c>
      <c r="AV63" s="1">
        <f t="shared" ref="AV63:AV65" si="30">98500-7500</f>
        <v>91000</v>
      </c>
      <c r="AW63" s="8">
        <f t="shared" si="12"/>
        <v>7778</v>
      </c>
      <c r="AX63" s="8">
        <f t="shared" si="13"/>
        <v>98778</v>
      </c>
      <c r="AY63" s="1">
        <v>10</v>
      </c>
      <c r="AZ63" s="40">
        <v>0</v>
      </c>
      <c r="BA63" s="8">
        <f t="shared" si="14"/>
        <v>98778</v>
      </c>
    </row>
    <row r="64" customHeight="1" spans="1:53">
      <c r="A64" s="15">
        <v>61</v>
      </c>
      <c r="B64" s="16" t="s">
        <v>281</v>
      </c>
      <c r="C64" s="16" t="s">
        <v>282</v>
      </c>
      <c r="D64" s="16" t="s">
        <v>123</v>
      </c>
      <c r="E64" s="16" t="s">
        <v>279</v>
      </c>
      <c r="F64" s="17">
        <v>112664</v>
      </c>
      <c r="G64" s="17" t="s">
        <v>283</v>
      </c>
      <c r="H64" s="17" t="s">
        <v>132</v>
      </c>
      <c r="I64" s="17" t="s">
        <v>26</v>
      </c>
      <c r="J64" s="17">
        <v>19</v>
      </c>
      <c r="K64" s="17" t="s">
        <v>44</v>
      </c>
      <c r="L64" s="17" t="s">
        <v>133</v>
      </c>
      <c r="M64" s="20">
        <v>41299</v>
      </c>
      <c r="N64" s="20">
        <v>44951</v>
      </c>
      <c r="O64" s="20">
        <v>44587</v>
      </c>
      <c r="P64" s="21">
        <f t="shared" ref="P64:P127" si="31">DATEDIF(O64,N64,"d")/365</f>
        <v>1</v>
      </c>
      <c r="Q64" s="20">
        <v>42599</v>
      </c>
      <c r="R64" s="20">
        <v>44789</v>
      </c>
      <c r="S64" s="24">
        <f t="shared" si="4"/>
        <v>7</v>
      </c>
      <c r="T64" s="25">
        <v>720</v>
      </c>
      <c r="U64" s="25"/>
      <c r="V64" s="25">
        <f t="shared" si="5"/>
        <v>98778</v>
      </c>
      <c r="W64" s="26">
        <f t="shared" si="6"/>
        <v>-5</v>
      </c>
      <c r="X64" s="25"/>
      <c r="Y64" s="25">
        <v>2200</v>
      </c>
      <c r="Z64" s="17">
        <v>2</v>
      </c>
      <c r="AA64" s="24">
        <f t="shared" si="7"/>
        <v>0</v>
      </c>
      <c r="AB64" s="17"/>
      <c r="AC64" s="29">
        <v>44896</v>
      </c>
      <c r="AD64" s="15"/>
      <c r="AE64" s="30"/>
      <c r="AF64" s="31"/>
      <c r="AG64" s="32">
        <f t="shared" si="1"/>
        <v>0</v>
      </c>
      <c r="AH64" s="15"/>
      <c r="AI64" s="30"/>
      <c r="AJ64" s="31"/>
      <c r="AK64" s="32">
        <f t="shared" si="2"/>
        <v>0</v>
      </c>
      <c r="AL64" s="15"/>
      <c r="AM64" s="30"/>
      <c r="AN64" s="31"/>
      <c r="AO64" s="32">
        <f t="shared" si="3"/>
        <v>0</v>
      </c>
      <c r="AP64" s="36">
        <f t="shared" si="21"/>
        <v>9878</v>
      </c>
      <c r="AQ64" s="32">
        <f t="shared" si="8"/>
        <v>20000</v>
      </c>
      <c r="AR64" s="36">
        <f t="shared" si="15"/>
        <v>17600</v>
      </c>
      <c r="AS64" s="32">
        <f t="shared" si="9"/>
        <v>0</v>
      </c>
      <c r="AT64" s="32">
        <f t="shared" si="10"/>
        <v>37600</v>
      </c>
      <c r="AV64" s="1">
        <f t="shared" si="30"/>
        <v>91000</v>
      </c>
      <c r="AW64" s="8">
        <f t="shared" si="12"/>
        <v>7778</v>
      </c>
      <c r="AX64" s="8">
        <f t="shared" si="13"/>
        <v>98778</v>
      </c>
      <c r="AY64" s="1">
        <v>10</v>
      </c>
      <c r="AZ64" s="40">
        <f>S64+1</f>
        <v>8</v>
      </c>
      <c r="BA64" s="8">
        <f t="shared" si="14"/>
        <v>98778</v>
      </c>
    </row>
    <row r="65" customHeight="1" spans="1:53">
      <c r="A65" s="15">
        <v>62</v>
      </c>
      <c r="B65" s="16" t="s">
        <v>284</v>
      </c>
      <c r="C65" s="16" t="s">
        <v>285</v>
      </c>
      <c r="D65" s="16" t="s">
        <v>123</v>
      </c>
      <c r="E65" s="16" t="s">
        <v>279</v>
      </c>
      <c r="F65" s="17">
        <v>112671</v>
      </c>
      <c r="G65" s="17" t="s">
        <v>286</v>
      </c>
      <c r="H65" s="17" t="s">
        <v>132</v>
      </c>
      <c r="I65" s="17" t="s">
        <v>26</v>
      </c>
      <c r="J65" s="17">
        <v>19</v>
      </c>
      <c r="K65" s="17" t="s">
        <v>44</v>
      </c>
      <c r="L65" s="17" t="s">
        <v>133</v>
      </c>
      <c r="M65" s="20">
        <v>41123</v>
      </c>
      <c r="N65" s="20">
        <v>44775</v>
      </c>
      <c r="O65" s="20">
        <v>44587</v>
      </c>
      <c r="P65" s="21">
        <f t="shared" si="31"/>
        <v>0.52</v>
      </c>
      <c r="Q65" s="20">
        <v>42934</v>
      </c>
      <c r="R65" s="20">
        <v>44804</v>
      </c>
      <c r="S65" s="24">
        <f t="shared" si="4"/>
        <v>7</v>
      </c>
      <c r="T65" s="25">
        <v>720</v>
      </c>
      <c r="U65" s="25">
        <v>150000</v>
      </c>
      <c r="V65" s="25">
        <f t="shared" si="5"/>
        <v>98778</v>
      </c>
      <c r="W65" s="26">
        <f t="shared" si="6"/>
        <v>1</v>
      </c>
      <c r="X65" s="25"/>
      <c r="Y65" s="25">
        <v>2200</v>
      </c>
      <c r="Z65" s="17">
        <v>2</v>
      </c>
      <c r="AA65" s="24">
        <f t="shared" si="7"/>
        <v>0</v>
      </c>
      <c r="AB65" s="17"/>
      <c r="AC65" s="29">
        <v>44896</v>
      </c>
      <c r="AD65" s="15"/>
      <c r="AE65" s="30"/>
      <c r="AF65" s="31"/>
      <c r="AG65" s="32">
        <f t="shared" si="1"/>
        <v>0</v>
      </c>
      <c r="AH65" s="15"/>
      <c r="AI65" s="30"/>
      <c r="AJ65" s="31"/>
      <c r="AK65" s="32">
        <f t="shared" si="2"/>
        <v>0</v>
      </c>
      <c r="AL65" s="15"/>
      <c r="AM65" s="30"/>
      <c r="AN65" s="31"/>
      <c r="AO65" s="32">
        <f t="shared" si="3"/>
        <v>0</v>
      </c>
      <c r="AP65" s="36">
        <f t="shared" si="21"/>
        <v>5136</v>
      </c>
      <c r="AQ65" s="32">
        <f t="shared" si="8"/>
        <v>20000</v>
      </c>
      <c r="AR65" s="36">
        <f t="shared" si="15"/>
        <v>15400</v>
      </c>
      <c r="AS65" s="32">
        <f t="shared" si="9"/>
        <v>0</v>
      </c>
      <c r="AT65" s="32">
        <f t="shared" si="10"/>
        <v>35400</v>
      </c>
      <c r="AV65" s="1">
        <f t="shared" si="30"/>
        <v>91000</v>
      </c>
      <c r="AW65" s="8">
        <f t="shared" si="12"/>
        <v>7778</v>
      </c>
      <c r="AX65" s="8">
        <f t="shared" si="13"/>
        <v>98778</v>
      </c>
      <c r="AY65" s="1">
        <v>10</v>
      </c>
      <c r="AZ65" s="40">
        <f>S65-W65+W65*0.5</f>
        <v>7</v>
      </c>
      <c r="BA65" s="8">
        <f t="shared" si="14"/>
        <v>-51222</v>
      </c>
    </row>
    <row r="66" customHeight="1" spans="1:53">
      <c r="A66" s="15">
        <v>63</v>
      </c>
      <c r="B66" s="16" t="s">
        <v>287</v>
      </c>
      <c r="C66" s="16" t="s">
        <v>288</v>
      </c>
      <c r="D66" s="16" t="s">
        <v>123</v>
      </c>
      <c r="E66" s="16" t="s">
        <v>279</v>
      </c>
      <c r="F66" s="17">
        <v>112661</v>
      </c>
      <c r="G66" s="17" t="s">
        <v>289</v>
      </c>
      <c r="H66" s="17" t="s">
        <v>132</v>
      </c>
      <c r="I66" s="17" t="s">
        <v>26</v>
      </c>
      <c r="J66" s="17">
        <v>19</v>
      </c>
      <c r="K66" s="17" t="s">
        <v>42</v>
      </c>
      <c r="L66" s="17" t="s">
        <v>290</v>
      </c>
      <c r="M66" s="20">
        <v>41222</v>
      </c>
      <c r="N66" s="20">
        <v>44874</v>
      </c>
      <c r="O66" s="20">
        <v>44587</v>
      </c>
      <c r="P66" s="21">
        <f t="shared" si="31"/>
        <v>0.79</v>
      </c>
      <c r="Q66" s="20">
        <v>42998</v>
      </c>
      <c r="R66" s="20">
        <v>44895</v>
      </c>
      <c r="S66" s="24">
        <f t="shared" si="4"/>
        <v>10</v>
      </c>
      <c r="T66" s="25">
        <v>720</v>
      </c>
      <c r="U66" s="25">
        <v>150000</v>
      </c>
      <c r="V66" s="25">
        <f t="shared" si="5"/>
        <v>124286</v>
      </c>
      <c r="W66" s="26">
        <f t="shared" si="6"/>
        <v>1</v>
      </c>
      <c r="X66" s="25"/>
      <c r="Y66" s="25">
        <v>2200</v>
      </c>
      <c r="Z66" s="17">
        <v>2</v>
      </c>
      <c r="AA66" s="24">
        <f t="shared" si="7"/>
        <v>4209</v>
      </c>
      <c r="AB66" s="17"/>
      <c r="AC66" s="29">
        <v>44896</v>
      </c>
      <c r="AD66" s="15">
        <v>1834</v>
      </c>
      <c r="AE66" s="30">
        <v>44875</v>
      </c>
      <c r="AF66" s="31">
        <v>0</v>
      </c>
      <c r="AG66" s="31">
        <v>0</v>
      </c>
      <c r="AH66" s="15"/>
      <c r="AI66" s="30"/>
      <c r="AJ66" s="31"/>
      <c r="AK66" s="32">
        <f t="shared" si="2"/>
        <v>0</v>
      </c>
      <c r="AL66" s="15">
        <v>2375</v>
      </c>
      <c r="AM66" s="30">
        <v>44874</v>
      </c>
      <c r="AN66" s="31">
        <v>0</v>
      </c>
      <c r="AO66" s="31">
        <v>0</v>
      </c>
      <c r="AP66" s="36">
        <f t="shared" si="21"/>
        <v>9819</v>
      </c>
      <c r="AQ66" s="32">
        <f t="shared" si="8"/>
        <v>20000</v>
      </c>
      <c r="AR66" s="36">
        <f t="shared" si="15"/>
        <v>22000</v>
      </c>
      <c r="AS66" s="32">
        <f t="shared" si="9"/>
        <v>0</v>
      </c>
      <c r="AT66" s="32">
        <f t="shared" si="10"/>
        <v>42000</v>
      </c>
      <c r="AV66" s="1">
        <v>114500</v>
      </c>
      <c r="AW66" s="8">
        <f t="shared" si="12"/>
        <v>9786</v>
      </c>
      <c r="AX66" s="8">
        <f t="shared" si="13"/>
        <v>124286</v>
      </c>
      <c r="AY66" s="1">
        <v>10</v>
      </c>
      <c r="AZ66" s="40">
        <f>S66-W66+W66*0.5</f>
        <v>10</v>
      </c>
      <c r="BA66" s="8">
        <f t="shared" si="14"/>
        <v>-25714</v>
      </c>
    </row>
    <row r="67" customHeight="1" spans="1:53">
      <c r="A67" s="15">
        <v>64</v>
      </c>
      <c r="B67" s="16" t="s">
        <v>291</v>
      </c>
      <c r="C67" s="16" t="s">
        <v>292</v>
      </c>
      <c r="D67" s="16" t="s">
        <v>123</v>
      </c>
      <c r="E67" s="16" t="s">
        <v>279</v>
      </c>
      <c r="F67" s="17">
        <v>112670</v>
      </c>
      <c r="G67" s="17" t="s">
        <v>293</v>
      </c>
      <c r="H67" s="17" t="s">
        <v>132</v>
      </c>
      <c r="I67" s="17" t="s">
        <v>26</v>
      </c>
      <c r="J67" s="17">
        <v>19</v>
      </c>
      <c r="K67" s="17" t="s">
        <v>44</v>
      </c>
      <c r="L67" s="17" t="s">
        <v>133</v>
      </c>
      <c r="M67" s="20">
        <v>41263</v>
      </c>
      <c r="N67" s="20">
        <v>44915</v>
      </c>
      <c r="O67" s="20">
        <v>44587</v>
      </c>
      <c r="P67" s="21">
        <f t="shared" si="31"/>
        <v>0.9</v>
      </c>
      <c r="Q67" s="20">
        <v>42727</v>
      </c>
      <c r="R67" s="20">
        <v>44917</v>
      </c>
      <c r="S67" s="24">
        <f t="shared" si="4"/>
        <v>11</v>
      </c>
      <c r="T67" s="25">
        <v>720</v>
      </c>
      <c r="U67" s="25">
        <v>150000</v>
      </c>
      <c r="V67" s="25">
        <f t="shared" si="5"/>
        <v>98778</v>
      </c>
      <c r="W67" s="26">
        <f t="shared" si="6"/>
        <v>0</v>
      </c>
      <c r="X67" s="25"/>
      <c r="Y67" s="25">
        <v>2200</v>
      </c>
      <c r="Z67" s="17">
        <v>2</v>
      </c>
      <c r="AA67" s="24">
        <f t="shared" si="7"/>
        <v>5859</v>
      </c>
      <c r="AB67" s="17"/>
      <c r="AC67" s="29">
        <v>44896</v>
      </c>
      <c r="AD67" s="15">
        <v>1834</v>
      </c>
      <c r="AE67" s="30">
        <v>44906</v>
      </c>
      <c r="AF67" s="31">
        <f t="shared" ref="AF67:AF74" si="32">DATEDIF(AC67,AE67,"d")</f>
        <v>10</v>
      </c>
      <c r="AG67" s="32">
        <f t="shared" si="1"/>
        <v>50</v>
      </c>
      <c r="AH67" s="15">
        <v>1649.75</v>
      </c>
      <c r="AI67" s="30">
        <v>44906</v>
      </c>
      <c r="AJ67" s="31">
        <f t="shared" ref="AJ67:AJ74" si="33">DATEDIF(AC67,AI67,"d")</f>
        <v>10</v>
      </c>
      <c r="AK67" s="32">
        <f t="shared" si="2"/>
        <v>45</v>
      </c>
      <c r="AL67" s="15">
        <v>2375</v>
      </c>
      <c r="AM67" s="30">
        <v>44905</v>
      </c>
      <c r="AN67" s="31">
        <f t="shared" ref="AN67:AN68" si="34">DATEDIF(AC67,AM67,"d")</f>
        <v>9</v>
      </c>
      <c r="AO67" s="32">
        <f t="shared" si="3"/>
        <v>59</v>
      </c>
      <c r="AP67" s="36">
        <f t="shared" si="21"/>
        <v>8890</v>
      </c>
      <c r="AQ67" s="32">
        <f t="shared" si="8"/>
        <v>20000</v>
      </c>
      <c r="AR67" s="36">
        <f t="shared" si="15"/>
        <v>26400</v>
      </c>
      <c r="AS67" s="32">
        <f t="shared" si="9"/>
        <v>154</v>
      </c>
      <c r="AT67" s="32">
        <f t="shared" si="10"/>
        <v>46400</v>
      </c>
      <c r="AV67" s="1">
        <f t="shared" ref="AV67:AV69" si="35">98500-7500</f>
        <v>91000</v>
      </c>
      <c r="AW67" s="8">
        <f t="shared" si="12"/>
        <v>7778</v>
      </c>
      <c r="AX67" s="8">
        <f t="shared" si="13"/>
        <v>98778</v>
      </c>
      <c r="AY67" s="1">
        <v>10</v>
      </c>
      <c r="AZ67" s="40">
        <f t="shared" ref="AZ67:AZ68" si="36">S67+1</f>
        <v>12</v>
      </c>
      <c r="BA67" s="8">
        <f t="shared" si="14"/>
        <v>-51222</v>
      </c>
    </row>
    <row r="68" customHeight="1" spans="1:53">
      <c r="A68" s="15">
        <v>65</v>
      </c>
      <c r="B68" s="16" t="s">
        <v>294</v>
      </c>
      <c r="C68" s="16" t="s">
        <v>295</v>
      </c>
      <c r="D68" s="16" t="s">
        <v>123</v>
      </c>
      <c r="E68" s="16" t="s">
        <v>279</v>
      </c>
      <c r="F68" s="17">
        <v>112662</v>
      </c>
      <c r="G68" s="17" t="s">
        <v>296</v>
      </c>
      <c r="H68" s="17" t="s">
        <v>132</v>
      </c>
      <c r="I68" s="17" t="s">
        <v>26</v>
      </c>
      <c r="J68" s="17">
        <v>19</v>
      </c>
      <c r="K68" s="17" t="s">
        <v>44</v>
      </c>
      <c r="L68" s="17" t="s">
        <v>133</v>
      </c>
      <c r="M68" s="20">
        <v>41263</v>
      </c>
      <c r="N68" s="20">
        <v>44915</v>
      </c>
      <c r="O68" s="20">
        <v>44587</v>
      </c>
      <c r="P68" s="21">
        <f t="shared" si="31"/>
        <v>0.9</v>
      </c>
      <c r="Q68" s="20">
        <v>42727</v>
      </c>
      <c r="R68" s="20">
        <v>44917</v>
      </c>
      <c r="S68" s="24">
        <f t="shared" si="4"/>
        <v>11</v>
      </c>
      <c r="T68" s="25">
        <v>720</v>
      </c>
      <c r="U68" s="25">
        <v>150000</v>
      </c>
      <c r="V68" s="25">
        <f t="shared" si="5"/>
        <v>98778</v>
      </c>
      <c r="W68" s="26">
        <f t="shared" si="6"/>
        <v>0</v>
      </c>
      <c r="X68" s="25"/>
      <c r="Y68" s="25">
        <v>2200</v>
      </c>
      <c r="Z68" s="17">
        <v>2</v>
      </c>
      <c r="AA68" s="24">
        <f t="shared" si="7"/>
        <v>6645</v>
      </c>
      <c r="AB68" s="17"/>
      <c r="AC68" s="29">
        <v>44896</v>
      </c>
      <c r="AD68" s="15">
        <v>2620</v>
      </c>
      <c r="AE68" s="30">
        <v>44905</v>
      </c>
      <c r="AF68" s="31">
        <f t="shared" si="32"/>
        <v>9</v>
      </c>
      <c r="AG68" s="32">
        <f t="shared" ref="AG68:AG84" si="37">IF((AD68/365)*AF68&gt;0,(AD68/365)*AF68,0)</f>
        <v>65</v>
      </c>
      <c r="AH68" s="15">
        <v>1649.75</v>
      </c>
      <c r="AI68" s="30">
        <v>44906</v>
      </c>
      <c r="AJ68" s="31">
        <f t="shared" si="33"/>
        <v>10</v>
      </c>
      <c r="AK68" s="32">
        <f t="shared" ref="AK68:AK131" si="38">IF((AH68/365)*AJ68&gt;0,(AH68/365)*AJ68,0)</f>
        <v>45</v>
      </c>
      <c r="AL68" s="15">
        <v>2375</v>
      </c>
      <c r="AM68" s="30">
        <v>44912</v>
      </c>
      <c r="AN68" s="31">
        <f t="shared" si="34"/>
        <v>16</v>
      </c>
      <c r="AO68" s="32">
        <f t="shared" ref="AO68:AO131" si="39">IF((AL68/365)*AN68&gt;0,(AL68/365)*AN68,0)</f>
        <v>104</v>
      </c>
      <c r="AP68" s="36">
        <f t="shared" si="21"/>
        <v>8890</v>
      </c>
      <c r="AQ68" s="32">
        <f t="shared" si="8"/>
        <v>20000</v>
      </c>
      <c r="AR68" s="36">
        <f t="shared" si="15"/>
        <v>26400</v>
      </c>
      <c r="AS68" s="32">
        <f t="shared" si="9"/>
        <v>214</v>
      </c>
      <c r="AT68" s="32">
        <f t="shared" si="10"/>
        <v>46400</v>
      </c>
      <c r="AV68" s="1">
        <f t="shared" si="35"/>
        <v>91000</v>
      </c>
      <c r="AW68" s="8">
        <f t="shared" si="12"/>
        <v>7778</v>
      </c>
      <c r="AX68" s="8">
        <f t="shared" si="13"/>
        <v>98778</v>
      </c>
      <c r="AY68" s="1">
        <v>10</v>
      </c>
      <c r="AZ68" s="40">
        <f t="shared" si="36"/>
        <v>12</v>
      </c>
      <c r="BA68" s="8">
        <f t="shared" si="14"/>
        <v>-51222</v>
      </c>
    </row>
    <row r="69" customHeight="1" spans="1:53">
      <c r="A69" s="15">
        <v>66</v>
      </c>
      <c r="B69" s="16" t="s">
        <v>297</v>
      </c>
      <c r="C69" s="16" t="s">
        <v>298</v>
      </c>
      <c r="D69" s="16" t="s">
        <v>123</v>
      </c>
      <c r="E69" s="16" t="s">
        <v>279</v>
      </c>
      <c r="F69" s="17">
        <v>112895</v>
      </c>
      <c r="G69" s="17" t="s">
        <v>299</v>
      </c>
      <c r="H69" s="17" t="s">
        <v>132</v>
      </c>
      <c r="I69" s="17" t="s">
        <v>26</v>
      </c>
      <c r="J69" s="17">
        <v>19</v>
      </c>
      <c r="K69" s="17" t="s">
        <v>44</v>
      </c>
      <c r="L69" s="17" t="s">
        <v>133</v>
      </c>
      <c r="M69" s="20">
        <v>41446</v>
      </c>
      <c r="N69" s="20">
        <v>45098</v>
      </c>
      <c r="O69" s="20">
        <v>44587</v>
      </c>
      <c r="P69" s="21">
        <f t="shared" si="31"/>
        <v>1.4</v>
      </c>
      <c r="Q69" s="20">
        <v>42998</v>
      </c>
      <c r="R69" s="20">
        <v>45107</v>
      </c>
      <c r="S69" s="24">
        <f t="shared" ref="S69:S132" si="40">DATEDIF(O69,R69,"d")/30</f>
        <v>17</v>
      </c>
      <c r="T69" s="25">
        <v>720</v>
      </c>
      <c r="U69" s="25">
        <v>150000</v>
      </c>
      <c r="V69" s="25">
        <f t="shared" ref="V69:V132" si="41">AX69</f>
        <v>98778</v>
      </c>
      <c r="W69" s="26">
        <f t="shared" ref="W69:W132" si="42">DATEDIF(N69,R69,"d")/30</f>
        <v>0</v>
      </c>
      <c r="X69" s="25"/>
      <c r="Y69" s="25">
        <v>2200</v>
      </c>
      <c r="Z69" s="17">
        <v>2</v>
      </c>
      <c r="AA69" s="24">
        <f t="shared" ref="AA69:AA132" si="43">AD69+AH69+AL69</f>
        <v>4026</v>
      </c>
      <c r="AB69" s="17"/>
      <c r="AC69" s="29">
        <v>44896</v>
      </c>
      <c r="AD69" s="15">
        <v>2096</v>
      </c>
      <c r="AE69" s="30">
        <v>45095</v>
      </c>
      <c r="AF69" s="31">
        <f t="shared" si="32"/>
        <v>199</v>
      </c>
      <c r="AG69" s="32">
        <f t="shared" si="37"/>
        <v>1143</v>
      </c>
      <c r="AH69" s="15">
        <v>1930.34</v>
      </c>
      <c r="AI69" s="30">
        <v>45095</v>
      </c>
      <c r="AJ69" s="31">
        <f t="shared" si="33"/>
        <v>199</v>
      </c>
      <c r="AK69" s="32">
        <f t="shared" si="38"/>
        <v>1052</v>
      </c>
      <c r="AL69" s="15"/>
      <c r="AM69" s="15"/>
      <c r="AN69" s="31"/>
      <c r="AO69" s="32">
        <f t="shared" si="39"/>
        <v>0</v>
      </c>
      <c r="AP69" s="36">
        <f t="shared" ref="AP69:AP132" si="44">AX69/AY69*P69</f>
        <v>13829</v>
      </c>
      <c r="AQ69" s="32">
        <f t="shared" ref="AQ69:AQ132" si="45">IF(AP69&lt;20000,20000,AP69)</f>
        <v>20000</v>
      </c>
      <c r="AR69" s="36">
        <f t="shared" ref="AR69:AR132" si="46">Y69*AZ69</f>
        <v>37400</v>
      </c>
      <c r="AS69" s="32">
        <f t="shared" ref="AS69:AS132" si="47">AG69+AK69+AO69</f>
        <v>2195</v>
      </c>
      <c r="AT69" s="32">
        <f t="shared" ref="AT69:AT132" si="48">SUM(AQ69+AR69)</f>
        <v>57400</v>
      </c>
      <c r="AV69" s="1">
        <f t="shared" si="35"/>
        <v>91000</v>
      </c>
      <c r="AW69" s="8">
        <f t="shared" ref="AW69:AW132" si="49">AV69/1.17*0.1</f>
        <v>7778</v>
      </c>
      <c r="AX69" s="8">
        <f t="shared" ref="AX69:AX132" si="50">AV69+AW69</f>
        <v>98778</v>
      </c>
      <c r="AY69" s="1">
        <v>10</v>
      </c>
      <c r="AZ69" s="40">
        <f>S69-W69+W69*0.5</f>
        <v>17</v>
      </c>
      <c r="BA69" s="8">
        <f t="shared" ref="BA69:BA132" si="51">AX69-U69</f>
        <v>-51222</v>
      </c>
    </row>
    <row r="70" ht="36" spans="1:53">
      <c r="A70" s="15">
        <v>67</v>
      </c>
      <c r="B70" s="16" t="s">
        <v>195</v>
      </c>
      <c r="C70" s="16" t="s">
        <v>206</v>
      </c>
      <c r="D70" s="16" t="s">
        <v>123</v>
      </c>
      <c r="E70" s="16" t="s">
        <v>279</v>
      </c>
      <c r="F70" s="17">
        <v>112659</v>
      </c>
      <c r="G70" s="17" t="s">
        <v>300</v>
      </c>
      <c r="H70" s="17" t="s">
        <v>132</v>
      </c>
      <c r="I70" s="17" t="s">
        <v>27</v>
      </c>
      <c r="J70" s="17">
        <v>19</v>
      </c>
      <c r="K70" s="17" t="s">
        <v>25</v>
      </c>
      <c r="L70" s="17" t="s">
        <v>199</v>
      </c>
      <c r="M70" s="20">
        <v>41520</v>
      </c>
      <c r="N70" s="20">
        <v>45172</v>
      </c>
      <c r="O70" s="20">
        <v>44587</v>
      </c>
      <c r="P70" s="21">
        <f t="shared" si="31"/>
        <v>1.6</v>
      </c>
      <c r="Q70" s="20">
        <v>43075</v>
      </c>
      <c r="R70" s="20">
        <v>45199</v>
      </c>
      <c r="S70" s="24">
        <f t="shared" si="40"/>
        <v>20</v>
      </c>
      <c r="T70" s="25">
        <v>720</v>
      </c>
      <c r="U70" s="25">
        <v>150000</v>
      </c>
      <c r="V70" s="25">
        <f t="shared" si="41"/>
        <v>137312</v>
      </c>
      <c r="W70" s="26">
        <f t="shared" si="42"/>
        <v>1</v>
      </c>
      <c r="X70" s="25"/>
      <c r="Y70" s="25">
        <v>2200</v>
      </c>
      <c r="Z70" s="17">
        <v>2</v>
      </c>
      <c r="AA70" s="24">
        <f t="shared" si="43"/>
        <v>8966</v>
      </c>
      <c r="AB70" s="17"/>
      <c r="AC70" s="29">
        <v>44896</v>
      </c>
      <c r="AD70" s="15">
        <v>2620</v>
      </c>
      <c r="AE70" s="30">
        <v>45145</v>
      </c>
      <c r="AF70" s="31">
        <f t="shared" si="32"/>
        <v>249</v>
      </c>
      <c r="AG70" s="32">
        <f t="shared" si="37"/>
        <v>1787</v>
      </c>
      <c r="AH70" s="15">
        <v>3268</v>
      </c>
      <c r="AI70" s="30">
        <v>45145</v>
      </c>
      <c r="AJ70" s="31">
        <f t="shared" si="33"/>
        <v>249</v>
      </c>
      <c r="AK70" s="32">
        <f t="shared" si="38"/>
        <v>2229</v>
      </c>
      <c r="AL70" s="15">
        <v>3078</v>
      </c>
      <c r="AM70" s="30">
        <v>45145</v>
      </c>
      <c r="AN70" s="31">
        <f t="shared" ref="AN70:AN74" si="52">DATEDIF(AC70,AM70,"d")</f>
        <v>249</v>
      </c>
      <c r="AO70" s="32">
        <f t="shared" si="39"/>
        <v>2100</v>
      </c>
      <c r="AP70" s="36">
        <f t="shared" si="44"/>
        <v>21970</v>
      </c>
      <c r="AQ70" s="32">
        <f t="shared" si="45"/>
        <v>21970</v>
      </c>
      <c r="AR70" s="36">
        <f t="shared" si="46"/>
        <v>44000</v>
      </c>
      <c r="AS70" s="32">
        <f t="shared" si="47"/>
        <v>6116</v>
      </c>
      <c r="AT70" s="32">
        <f t="shared" si="48"/>
        <v>65970</v>
      </c>
      <c r="AV70" s="1">
        <v>126500</v>
      </c>
      <c r="AW70" s="8">
        <f t="shared" si="49"/>
        <v>10812</v>
      </c>
      <c r="AX70" s="8">
        <f t="shared" si="50"/>
        <v>137312</v>
      </c>
      <c r="AY70" s="1">
        <v>10</v>
      </c>
      <c r="AZ70" s="40">
        <f>S70-W70+W70*0.5</f>
        <v>20</v>
      </c>
      <c r="BA70" s="8">
        <f t="shared" si="51"/>
        <v>-12688</v>
      </c>
    </row>
    <row r="71" customHeight="1" spans="1:53">
      <c r="A71" s="15">
        <v>68</v>
      </c>
      <c r="B71" s="16" t="s">
        <v>301</v>
      </c>
      <c r="C71" s="16" t="s">
        <v>302</v>
      </c>
      <c r="D71" s="16" t="s">
        <v>123</v>
      </c>
      <c r="E71" s="16" t="s">
        <v>279</v>
      </c>
      <c r="F71" s="17">
        <v>112665</v>
      </c>
      <c r="G71" s="17" t="s">
        <v>303</v>
      </c>
      <c r="H71" s="17" t="s">
        <v>132</v>
      </c>
      <c r="I71" s="17" t="s">
        <v>27</v>
      </c>
      <c r="J71" s="17">
        <v>19</v>
      </c>
      <c r="K71" s="17" t="s">
        <v>39</v>
      </c>
      <c r="L71" s="17" t="s">
        <v>304</v>
      </c>
      <c r="M71" s="20">
        <v>42374</v>
      </c>
      <c r="N71" s="20">
        <v>46027</v>
      </c>
      <c r="O71" s="20">
        <v>44587</v>
      </c>
      <c r="P71" s="21">
        <f t="shared" si="31"/>
        <v>3.95</v>
      </c>
      <c r="Q71" s="20">
        <v>42984</v>
      </c>
      <c r="R71" s="20">
        <v>45174</v>
      </c>
      <c r="S71" s="24">
        <f t="shared" si="40"/>
        <v>20</v>
      </c>
      <c r="T71" s="25">
        <v>720</v>
      </c>
      <c r="U71" s="25">
        <v>150000</v>
      </c>
      <c r="V71" s="25">
        <f t="shared" si="41"/>
        <v>142739</v>
      </c>
      <c r="W71" s="26">
        <f t="shared" si="42"/>
        <v>-28</v>
      </c>
      <c r="X71" s="25">
        <v>100000</v>
      </c>
      <c r="Y71" s="25">
        <v>2200</v>
      </c>
      <c r="Z71" s="17">
        <v>2</v>
      </c>
      <c r="AA71" s="24">
        <f t="shared" si="43"/>
        <v>5859</v>
      </c>
      <c r="AB71" s="17"/>
      <c r="AC71" s="29">
        <v>44896</v>
      </c>
      <c r="AD71" s="15">
        <v>1834</v>
      </c>
      <c r="AE71" s="30">
        <v>44910</v>
      </c>
      <c r="AF71" s="31">
        <f t="shared" si="32"/>
        <v>14</v>
      </c>
      <c r="AG71" s="32">
        <f t="shared" si="37"/>
        <v>70</v>
      </c>
      <c r="AH71" s="15">
        <v>1649.75</v>
      </c>
      <c r="AI71" s="30">
        <v>44910</v>
      </c>
      <c r="AJ71" s="31">
        <f t="shared" si="33"/>
        <v>14</v>
      </c>
      <c r="AK71" s="32">
        <f t="shared" si="38"/>
        <v>63</v>
      </c>
      <c r="AL71" s="15">
        <v>2375</v>
      </c>
      <c r="AM71" s="30">
        <v>44909</v>
      </c>
      <c r="AN71" s="31">
        <f t="shared" si="52"/>
        <v>13</v>
      </c>
      <c r="AO71" s="32">
        <f t="shared" si="39"/>
        <v>85</v>
      </c>
      <c r="AP71" s="36">
        <f t="shared" si="44"/>
        <v>56382</v>
      </c>
      <c r="AQ71" s="32">
        <f t="shared" si="45"/>
        <v>56382</v>
      </c>
      <c r="AR71" s="36">
        <f t="shared" si="46"/>
        <v>44000</v>
      </c>
      <c r="AS71" s="32">
        <f t="shared" si="47"/>
        <v>218</v>
      </c>
      <c r="AT71" s="32">
        <f t="shared" si="48"/>
        <v>100382</v>
      </c>
      <c r="AV71" s="1">
        <v>131500</v>
      </c>
      <c r="AW71" s="8">
        <f t="shared" si="49"/>
        <v>11239</v>
      </c>
      <c r="AX71" s="8">
        <f t="shared" si="50"/>
        <v>142739</v>
      </c>
      <c r="AY71" s="1">
        <v>10</v>
      </c>
      <c r="AZ71" s="40">
        <f t="shared" ref="AZ71:AZ128" si="53">IF(S71&lt;6,6,S71)</f>
        <v>20</v>
      </c>
      <c r="BA71" s="8">
        <f t="shared" si="51"/>
        <v>-7261</v>
      </c>
    </row>
    <row r="72" customHeight="1" spans="1:53">
      <c r="A72" s="15">
        <v>69</v>
      </c>
      <c r="B72" s="16" t="s">
        <v>305</v>
      </c>
      <c r="C72" s="16" t="s">
        <v>306</v>
      </c>
      <c r="D72" s="16" t="s">
        <v>123</v>
      </c>
      <c r="E72" s="16" t="s">
        <v>279</v>
      </c>
      <c r="F72" s="17">
        <v>112669</v>
      </c>
      <c r="G72" s="17" t="s">
        <v>307</v>
      </c>
      <c r="H72" s="17" t="s">
        <v>132</v>
      </c>
      <c r="I72" s="17" t="s">
        <v>27</v>
      </c>
      <c r="J72" s="17">
        <v>19</v>
      </c>
      <c r="K72" s="17" t="s">
        <v>39</v>
      </c>
      <c r="L72" s="17" t="s">
        <v>304</v>
      </c>
      <c r="M72" s="20">
        <v>42374</v>
      </c>
      <c r="N72" s="20">
        <v>46027</v>
      </c>
      <c r="O72" s="20">
        <v>44587</v>
      </c>
      <c r="P72" s="21">
        <f t="shared" si="31"/>
        <v>3.95</v>
      </c>
      <c r="Q72" s="20">
        <v>43028</v>
      </c>
      <c r="R72" s="20">
        <v>45218</v>
      </c>
      <c r="S72" s="24">
        <f t="shared" si="40"/>
        <v>21</v>
      </c>
      <c r="T72" s="25">
        <v>720</v>
      </c>
      <c r="U72" s="25">
        <v>150000</v>
      </c>
      <c r="V72" s="25">
        <f t="shared" si="41"/>
        <v>142739</v>
      </c>
      <c r="W72" s="26">
        <f t="shared" si="42"/>
        <v>-27</v>
      </c>
      <c r="X72" s="25"/>
      <c r="Y72" s="25">
        <v>2200</v>
      </c>
      <c r="Z72" s="17">
        <v>2</v>
      </c>
      <c r="AA72" s="24">
        <f t="shared" si="43"/>
        <v>5859</v>
      </c>
      <c r="AB72" s="17"/>
      <c r="AC72" s="29">
        <v>44896</v>
      </c>
      <c r="AD72" s="15">
        <v>1834</v>
      </c>
      <c r="AE72" s="30">
        <v>44910</v>
      </c>
      <c r="AF72" s="31">
        <f t="shared" si="32"/>
        <v>14</v>
      </c>
      <c r="AG72" s="32">
        <f t="shared" si="37"/>
        <v>70</v>
      </c>
      <c r="AH72" s="15">
        <v>1649.75</v>
      </c>
      <c r="AI72" s="30">
        <v>44910</v>
      </c>
      <c r="AJ72" s="31">
        <f t="shared" si="33"/>
        <v>14</v>
      </c>
      <c r="AK72" s="32">
        <f t="shared" si="38"/>
        <v>63</v>
      </c>
      <c r="AL72" s="15">
        <v>2375</v>
      </c>
      <c r="AM72" s="30">
        <v>44909</v>
      </c>
      <c r="AN72" s="31">
        <f t="shared" si="52"/>
        <v>13</v>
      </c>
      <c r="AO72" s="32">
        <f t="shared" si="39"/>
        <v>85</v>
      </c>
      <c r="AP72" s="36">
        <f t="shared" si="44"/>
        <v>56382</v>
      </c>
      <c r="AQ72" s="32">
        <f t="shared" si="45"/>
        <v>56382</v>
      </c>
      <c r="AR72" s="36">
        <f t="shared" si="46"/>
        <v>46200</v>
      </c>
      <c r="AS72" s="32">
        <f t="shared" si="47"/>
        <v>218</v>
      </c>
      <c r="AT72" s="32">
        <f t="shared" si="48"/>
        <v>102582</v>
      </c>
      <c r="AV72" s="1">
        <v>131500</v>
      </c>
      <c r="AW72" s="8">
        <f t="shared" si="49"/>
        <v>11239</v>
      </c>
      <c r="AX72" s="8">
        <f t="shared" si="50"/>
        <v>142739</v>
      </c>
      <c r="AY72" s="1">
        <v>10</v>
      </c>
      <c r="AZ72" s="40">
        <f t="shared" si="53"/>
        <v>21</v>
      </c>
      <c r="BA72" s="8">
        <f t="shared" si="51"/>
        <v>-7261</v>
      </c>
    </row>
    <row r="73" customHeight="1" spans="1:53">
      <c r="A73" s="15">
        <v>70</v>
      </c>
      <c r="B73" s="16" t="s">
        <v>308</v>
      </c>
      <c r="C73" s="16" t="s">
        <v>309</v>
      </c>
      <c r="D73" s="16" t="s">
        <v>123</v>
      </c>
      <c r="E73" s="16" t="s">
        <v>279</v>
      </c>
      <c r="F73" s="17">
        <v>112668</v>
      </c>
      <c r="G73" s="17" t="s">
        <v>310</v>
      </c>
      <c r="H73" s="17" t="s">
        <v>132</v>
      </c>
      <c r="I73" s="17" t="s">
        <v>27</v>
      </c>
      <c r="J73" s="17">
        <v>19</v>
      </c>
      <c r="K73" s="17" t="s">
        <v>39</v>
      </c>
      <c r="L73" s="17" t="s">
        <v>304</v>
      </c>
      <c r="M73" s="20">
        <v>42374</v>
      </c>
      <c r="N73" s="20">
        <v>46027</v>
      </c>
      <c r="O73" s="20">
        <v>44587</v>
      </c>
      <c r="P73" s="21">
        <f t="shared" si="31"/>
        <v>3.95</v>
      </c>
      <c r="Q73" s="20">
        <v>43096</v>
      </c>
      <c r="R73" s="20">
        <v>45286</v>
      </c>
      <c r="S73" s="24">
        <f t="shared" si="40"/>
        <v>23</v>
      </c>
      <c r="T73" s="25">
        <v>720</v>
      </c>
      <c r="U73" s="25">
        <v>150000</v>
      </c>
      <c r="V73" s="25">
        <f t="shared" si="41"/>
        <v>142739</v>
      </c>
      <c r="W73" s="26">
        <f t="shared" si="42"/>
        <v>-25</v>
      </c>
      <c r="X73" s="25"/>
      <c r="Y73" s="25">
        <v>2200</v>
      </c>
      <c r="Z73" s="17">
        <v>2</v>
      </c>
      <c r="AA73" s="24">
        <f t="shared" si="43"/>
        <v>5859</v>
      </c>
      <c r="AB73" s="17"/>
      <c r="AC73" s="29">
        <v>44896</v>
      </c>
      <c r="AD73" s="15">
        <v>1834</v>
      </c>
      <c r="AE73" s="30">
        <v>44910</v>
      </c>
      <c r="AF73" s="31">
        <f t="shared" si="32"/>
        <v>14</v>
      </c>
      <c r="AG73" s="32">
        <f t="shared" si="37"/>
        <v>70</v>
      </c>
      <c r="AH73" s="15">
        <v>1649.75</v>
      </c>
      <c r="AI73" s="30">
        <v>44910</v>
      </c>
      <c r="AJ73" s="31">
        <f t="shared" si="33"/>
        <v>14</v>
      </c>
      <c r="AK73" s="32">
        <f t="shared" si="38"/>
        <v>63</v>
      </c>
      <c r="AL73" s="15">
        <v>2375</v>
      </c>
      <c r="AM73" s="30">
        <v>44911</v>
      </c>
      <c r="AN73" s="31">
        <f t="shared" si="52"/>
        <v>15</v>
      </c>
      <c r="AO73" s="32">
        <f t="shared" si="39"/>
        <v>98</v>
      </c>
      <c r="AP73" s="36">
        <f t="shared" si="44"/>
        <v>56382</v>
      </c>
      <c r="AQ73" s="32">
        <f t="shared" si="45"/>
        <v>56382</v>
      </c>
      <c r="AR73" s="36">
        <f t="shared" si="46"/>
        <v>50600</v>
      </c>
      <c r="AS73" s="32">
        <f t="shared" si="47"/>
        <v>231</v>
      </c>
      <c r="AT73" s="32">
        <f t="shared" si="48"/>
        <v>106982</v>
      </c>
      <c r="AV73" s="1">
        <v>131500</v>
      </c>
      <c r="AW73" s="8">
        <f t="shared" si="49"/>
        <v>11239</v>
      </c>
      <c r="AX73" s="8">
        <f t="shared" si="50"/>
        <v>142739</v>
      </c>
      <c r="AY73" s="1">
        <v>10</v>
      </c>
      <c r="AZ73" s="40">
        <f t="shared" si="53"/>
        <v>23</v>
      </c>
      <c r="BA73" s="8">
        <f t="shared" si="51"/>
        <v>-7261</v>
      </c>
    </row>
    <row r="74" customHeight="1" spans="1:53">
      <c r="A74" s="15">
        <v>71</v>
      </c>
      <c r="B74" s="16" t="s">
        <v>311</v>
      </c>
      <c r="C74" s="16" t="s">
        <v>312</v>
      </c>
      <c r="D74" s="16" t="s">
        <v>123</v>
      </c>
      <c r="E74" s="16" t="s">
        <v>313</v>
      </c>
      <c r="F74" s="17">
        <v>112608</v>
      </c>
      <c r="G74" s="17" t="s">
        <v>314</v>
      </c>
      <c r="H74" s="17" t="s">
        <v>132</v>
      </c>
      <c r="I74" s="17" t="s">
        <v>27</v>
      </c>
      <c r="J74" s="17">
        <v>19</v>
      </c>
      <c r="K74" s="17" t="s">
        <v>42</v>
      </c>
      <c r="L74" s="17" t="s">
        <v>290</v>
      </c>
      <c r="M74" s="20">
        <v>41445</v>
      </c>
      <c r="N74" s="20">
        <v>45097</v>
      </c>
      <c r="O74" s="20">
        <v>44587</v>
      </c>
      <c r="P74" s="21">
        <f t="shared" si="31"/>
        <v>1.4</v>
      </c>
      <c r="Q74" s="20">
        <v>42684</v>
      </c>
      <c r="R74" s="20">
        <v>44874</v>
      </c>
      <c r="S74" s="24">
        <f t="shared" si="40"/>
        <v>10</v>
      </c>
      <c r="T74" s="25">
        <v>720</v>
      </c>
      <c r="U74" s="25">
        <v>150000</v>
      </c>
      <c r="V74" s="25">
        <f t="shared" si="41"/>
        <v>141654</v>
      </c>
      <c r="W74" s="26">
        <f t="shared" si="42"/>
        <v>-7</v>
      </c>
      <c r="X74" s="25"/>
      <c r="Y74" s="25">
        <v>2200</v>
      </c>
      <c r="Z74" s="17">
        <v>2</v>
      </c>
      <c r="AA74" s="24">
        <f t="shared" si="43"/>
        <v>6672</v>
      </c>
      <c r="AB74" s="17"/>
      <c r="AC74" s="29">
        <v>44896</v>
      </c>
      <c r="AD74" s="15">
        <v>1834</v>
      </c>
      <c r="AE74" s="30">
        <v>45095</v>
      </c>
      <c r="AF74" s="31">
        <f t="shared" si="32"/>
        <v>199</v>
      </c>
      <c r="AG74" s="32">
        <f t="shared" si="37"/>
        <v>1000</v>
      </c>
      <c r="AH74" s="15">
        <v>2463.34</v>
      </c>
      <c r="AI74" s="30">
        <v>45095</v>
      </c>
      <c r="AJ74" s="31">
        <f t="shared" si="33"/>
        <v>199</v>
      </c>
      <c r="AK74" s="32">
        <f t="shared" si="38"/>
        <v>1343</v>
      </c>
      <c r="AL74" s="15">
        <v>2375</v>
      </c>
      <c r="AM74" s="30">
        <v>45101</v>
      </c>
      <c r="AN74" s="31">
        <f t="shared" si="52"/>
        <v>205</v>
      </c>
      <c r="AO74" s="32">
        <f t="shared" si="39"/>
        <v>1334</v>
      </c>
      <c r="AP74" s="36">
        <f t="shared" si="44"/>
        <v>19832</v>
      </c>
      <c r="AQ74" s="32">
        <f t="shared" si="45"/>
        <v>20000</v>
      </c>
      <c r="AR74" s="36">
        <f t="shared" si="46"/>
        <v>24200</v>
      </c>
      <c r="AS74" s="32">
        <f t="shared" si="47"/>
        <v>3677</v>
      </c>
      <c r="AT74" s="32">
        <f t="shared" si="48"/>
        <v>44200</v>
      </c>
      <c r="AV74" s="1">
        <v>130500</v>
      </c>
      <c r="AW74" s="8">
        <f t="shared" si="49"/>
        <v>11154</v>
      </c>
      <c r="AX74" s="8">
        <f t="shared" si="50"/>
        <v>141654</v>
      </c>
      <c r="AY74" s="1">
        <v>10</v>
      </c>
      <c r="AZ74" s="40">
        <f>S74+1</f>
        <v>11</v>
      </c>
      <c r="BA74" s="8">
        <f t="shared" si="51"/>
        <v>-8346</v>
      </c>
    </row>
    <row r="75" customHeight="1" spans="1:53">
      <c r="A75" s="15">
        <v>72</v>
      </c>
      <c r="B75" s="16" t="s">
        <v>217</v>
      </c>
      <c r="C75" s="16" t="s">
        <v>315</v>
      </c>
      <c r="D75" s="16" t="s">
        <v>123</v>
      </c>
      <c r="E75" s="16" t="s">
        <v>313</v>
      </c>
      <c r="F75" s="17">
        <v>112710</v>
      </c>
      <c r="G75" s="17" t="s">
        <v>316</v>
      </c>
      <c r="H75" s="17" t="s">
        <v>132</v>
      </c>
      <c r="I75" s="17" t="s">
        <v>26</v>
      </c>
      <c r="J75" s="17">
        <v>19</v>
      </c>
      <c r="K75" s="17" t="s">
        <v>32</v>
      </c>
      <c r="L75" s="17" t="s">
        <v>317</v>
      </c>
      <c r="M75" s="20">
        <v>41061</v>
      </c>
      <c r="N75" s="20">
        <v>44713</v>
      </c>
      <c r="O75" s="20">
        <v>44587</v>
      </c>
      <c r="P75" s="21">
        <f t="shared" si="31"/>
        <v>0.35</v>
      </c>
      <c r="Q75" s="20">
        <v>43486</v>
      </c>
      <c r="R75" s="20">
        <v>45677</v>
      </c>
      <c r="S75" s="24">
        <f t="shared" si="40"/>
        <v>36</v>
      </c>
      <c r="T75" s="25">
        <v>720</v>
      </c>
      <c r="U75" s="25">
        <v>150000</v>
      </c>
      <c r="V75" s="25">
        <f t="shared" si="41"/>
        <v>117774</v>
      </c>
      <c r="W75" s="26">
        <f t="shared" si="42"/>
        <v>32</v>
      </c>
      <c r="X75" s="25"/>
      <c r="Y75" s="25">
        <v>2200</v>
      </c>
      <c r="Z75" s="17">
        <v>2</v>
      </c>
      <c r="AA75" s="24">
        <f t="shared" si="43"/>
        <v>0</v>
      </c>
      <c r="AB75" s="17" t="s">
        <v>318</v>
      </c>
      <c r="AC75" s="29">
        <v>44896</v>
      </c>
      <c r="AD75" s="15"/>
      <c r="AE75" s="30"/>
      <c r="AF75" s="31"/>
      <c r="AG75" s="32">
        <f t="shared" si="37"/>
        <v>0</v>
      </c>
      <c r="AH75" s="15"/>
      <c r="AI75" s="30"/>
      <c r="AJ75" s="31"/>
      <c r="AK75" s="32">
        <f t="shared" si="38"/>
        <v>0</v>
      </c>
      <c r="AL75" s="15"/>
      <c r="AM75" s="30"/>
      <c r="AN75" s="31"/>
      <c r="AO75" s="32">
        <f t="shared" si="39"/>
        <v>0</v>
      </c>
      <c r="AP75" s="36">
        <f t="shared" si="44"/>
        <v>4122</v>
      </c>
      <c r="AQ75" s="32">
        <f t="shared" si="45"/>
        <v>20000</v>
      </c>
      <c r="AR75" s="36">
        <f t="shared" si="46"/>
        <v>44000</v>
      </c>
      <c r="AS75" s="32">
        <f t="shared" si="47"/>
        <v>0</v>
      </c>
      <c r="AT75" s="32">
        <f t="shared" si="48"/>
        <v>64000</v>
      </c>
      <c r="AV75" s="1">
        <v>108500</v>
      </c>
      <c r="AW75" s="8">
        <f t="shared" si="49"/>
        <v>9274</v>
      </c>
      <c r="AX75" s="8">
        <f t="shared" si="50"/>
        <v>117774</v>
      </c>
      <c r="AY75" s="1">
        <v>10</v>
      </c>
      <c r="AZ75" s="40">
        <f>S75-W75+W75*0.5</f>
        <v>20</v>
      </c>
      <c r="BA75" s="8">
        <f t="shared" si="51"/>
        <v>-32226</v>
      </c>
    </row>
    <row r="76" customHeight="1" spans="1:53">
      <c r="A76" s="15">
        <v>73</v>
      </c>
      <c r="B76" s="16" t="s">
        <v>217</v>
      </c>
      <c r="C76" s="16" t="s">
        <v>319</v>
      </c>
      <c r="D76" s="16" t="s">
        <v>123</v>
      </c>
      <c r="E76" s="16" t="s">
        <v>313</v>
      </c>
      <c r="F76" s="17">
        <v>112701</v>
      </c>
      <c r="G76" s="17" t="s">
        <v>320</v>
      </c>
      <c r="H76" s="17" t="s">
        <v>132</v>
      </c>
      <c r="I76" s="17" t="s">
        <v>26</v>
      </c>
      <c r="J76" s="17">
        <v>19</v>
      </c>
      <c r="K76" s="17" t="s">
        <v>32</v>
      </c>
      <c r="L76" s="17" t="s">
        <v>317</v>
      </c>
      <c r="M76" s="20">
        <v>41058</v>
      </c>
      <c r="N76" s="20">
        <v>44710</v>
      </c>
      <c r="O76" s="20">
        <v>44587</v>
      </c>
      <c r="P76" s="21">
        <f t="shared" si="31"/>
        <v>0.34</v>
      </c>
      <c r="Q76" s="20">
        <v>43486</v>
      </c>
      <c r="R76" s="20">
        <v>45677</v>
      </c>
      <c r="S76" s="24">
        <f t="shared" si="40"/>
        <v>36</v>
      </c>
      <c r="T76" s="25">
        <v>720</v>
      </c>
      <c r="U76" s="25">
        <v>150000</v>
      </c>
      <c r="V76" s="25">
        <f t="shared" si="41"/>
        <v>117774</v>
      </c>
      <c r="W76" s="26">
        <f t="shared" si="42"/>
        <v>32</v>
      </c>
      <c r="X76" s="25"/>
      <c r="Y76" s="25">
        <v>2200</v>
      </c>
      <c r="Z76" s="17">
        <v>2</v>
      </c>
      <c r="AA76" s="24">
        <f t="shared" si="43"/>
        <v>6259</v>
      </c>
      <c r="AB76" s="17" t="s">
        <v>318</v>
      </c>
      <c r="AC76" s="29">
        <v>44896</v>
      </c>
      <c r="AD76" s="15">
        <v>1934</v>
      </c>
      <c r="AE76" s="30">
        <v>44706</v>
      </c>
      <c r="AF76" s="31">
        <v>0</v>
      </c>
      <c r="AG76" s="31">
        <v>0</v>
      </c>
      <c r="AH76" s="15">
        <v>1950.15</v>
      </c>
      <c r="AI76" s="30">
        <v>44706</v>
      </c>
      <c r="AJ76" s="31">
        <v>0</v>
      </c>
      <c r="AK76" s="31">
        <v>0</v>
      </c>
      <c r="AL76" s="15">
        <v>2375</v>
      </c>
      <c r="AM76" s="30">
        <v>44712</v>
      </c>
      <c r="AN76" s="31">
        <v>0</v>
      </c>
      <c r="AO76" s="31">
        <v>0</v>
      </c>
      <c r="AP76" s="36">
        <f t="shared" si="44"/>
        <v>4004</v>
      </c>
      <c r="AQ76" s="32">
        <f t="shared" si="45"/>
        <v>20000</v>
      </c>
      <c r="AR76" s="36">
        <f t="shared" si="46"/>
        <v>44000</v>
      </c>
      <c r="AS76" s="32">
        <f t="shared" si="47"/>
        <v>0</v>
      </c>
      <c r="AT76" s="32">
        <f t="shared" si="48"/>
        <v>64000</v>
      </c>
      <c r="AV76" s="1">
        <v>108500</v>
      </c>
      <c r="AW76" s="8">
        <f t="shared" si="49"/>
        <v>9274</v>
      </c>
      <c r="AX76" s="8">
        <f t="shared" si="50"/>
        <v>117774</v>
      </c>
      <c r="AY76" s="1">
        <v>10</v>
      </c>
      <c r="AZ76" s="40">
        <f t="shared" ref="AZ76:AZ78" si="54">S76-W76+W76*0.5</f>
        <v>20</v>
      </c>
      <c r="BA76" s="8">
        <f t="shared" si="51"/>
        <v>-32226</v>
      </c>
    </row>
    <row r="77" customHeight="1" spans="1:53">
      <c r="A77" s="15">
        <v>74</v>
      </c>
      <c r="B77" s="16" t="s">
        <v>217</v>
      </c>
      <c r="C77" s="16" t="s">
        <v>321</v>
      </c>
      <c r="D77" s="16" t="s">
        <v>123</v>
      </c>
      <c r="E77" s="16" t="s">
        <v>313</v>
      </c>
      <c r="F77" s="17">
        <v>112708</v>
      </c>
      <c r="G77" s="17" t="s">
        <v>322</v>
      </c>
      <c r="H77" s="17" t="s">
        <v>132</v>
      </c>
      <c r="I77" s="17" t="s">
        <v>26</v>
      </c>
      <c r="J77" s="17">
        <v>19</v>
      </c>
      <c r="K77" s="17" t="s">
        <v>32</v>
      </c>
      <c r="L77" s="17" t="s">
        <v>317</v>
      </c>
      <c r="M77" s="20">
        <v>41095</v>
      </c>
      <c r="N77" s="20">
        <v>44747</v>
      </c>
      <c r="O77" s="20">
        <v>44587</v>
      </c>
      <c r="P77" s="21">
        <f t="shared" si="31"/>
        <v>0.44</v>
      </c>
      <c r="Q77" s="20">
        <v>43486</v>
      </c>
      <c r="R77" s="20">
        <v>45677</v>
      </c>
      <c r="S77" s="24">
        <f t="shared" si="40"/>
        <v>36</v>
      </c>
      <c r="T77" s="25">
        <v>720</v>
      </c>
      <c r="U77" s="25">
        <v>150000</v>
      </c>
      <c r="V77" s="25">
        <f t="shared" si="41"/>
        <v>117774</v>
      </c>
      <c r="W77" s="26">
        <f t="shared" si="42"/>
        <v>31</v>
      </c>
      <c r="X77" s="25"/>
      <c r="Y77" s="25">
        <v>2200</v>
      </c>
      <c r="Z77" s="17">
        <v>2</v>
      </c>
      <c r="AA77" s="24">
        <f t="shared" si="43"/>
        <v>6159</v>
      </c>
      <c r="AB77" s="17" t="s">
        <v>318</v>
      </c>
      <c r="AC77" s="29">
        <v>44896</v>
      </c>
      <c r="AD77" s="15">
        <v>1834</v>
      </c>
      <c r="AE77" s="30">
        <v>44727</v>
      </c>
      <c r="AF77" s="31">
        <v>0</v>
      </c>
      <c r="AG77" s="31">
        <v>0</v>
      </c>
      <c r="AH77" s="15">
        <v>1950.15</v>
      </c>
      <c r="AI77" s="30">
        <v>44727</v>
      </c>
      <c r="AJ77" s="31">
        <v>0</v>
      </c>
      <c r="AK77" s="31">
        <v>0</v>
      </c>
      <c r="AL77" s="15">
        <v>2375</v>
      </c>
      <c r="AM77" s="30">
        <v>44762</v>
      </c>
      <c r="AN77" s="31">
        <v>0</v>
      </c>
      <c r="AO77" s="31">
        <v>0</v>
      </c>
      <c r="AP77" s="36">
        <f t="shared" si="44"/>
        <v>5182</v>
      </c>
      <c r="AQ77" s="32">
        <f t="shared" si="45"/>
        <v>20000</v>
      </c>
      <c r="AR77" s="36">
        <f t="shared" si="46"/>
        <v>46200</v>
      </c>
      <c r="AS77" s="32">
        <f t="shared" si="47"/>
        <v>0</v>
      </c>
      <c r="AT77" s="32">
        <f t="shared" si="48"/>
        <v>66200</v>
      </c>
      <c r="AV77" s="1">
        <v>108500</v>
      </c>
      <c r="AW77" s="8">
        <f t="shared" si="49"/>
        <v>9274</v>
      </c>
      <c r="AX77" s="8">
        <f t="shared" si="50"/>
        <v>117774</v>
      </c>
      <c r="AY77" s="1">
        <v>10</v>
      </c>
      <c r="AZ77" s="40">
        <f t="shared" si="54"/>
        <v>21</v>
      </c>
      <c r="BA77" s="8">
        <f t="shared" si="51"/>
        <v>-32226</v>
      </c>
    </row>
    <row r="78" customHeight="1" spans="1:53">
      <c r="A78" s="15">
        <v>75</v>
      </c>
      <c r="B78" s="16" t="s">
        <v>217</v>
      </c>
      <c r="C78" s="16" t="s">
        <v>323</v>
      </c>
      <c r="D78" s="16" t="s">
        <v>123</v>
      </c>
      <c r="E78" s="16" t="s">
        <v>313</v>
      </c>
      <c r="F78" s="17">
        <v>112692</v>
      </c>
      <c r="G78" s="17" t="s">
        <v>324</v>
      </c>
      <c r="H78" s="17" t="s">
        <v>132</v>
      </c>
      <c r="I78" s="17" t="s">
        <v>26</v>
      </c>
      <c r="J78" s="17">
        <v>19</v>
      </c>
      <c r="K78" s="17" t="s">
        <v>32</v>
      </c>
      <c r="L78" s="17" t="s">
        <v>317</v>
      </c>
      <c r="M78" s="20">
        <v>41060</v>
      </c>
      <c r="N78" s="20">
        <v>44712</v>
      </c>
      <c r="O78" s="20">
        <v>44587</v>
      </c>
      <c r="P78" s="21">
        <f t="shared" si="31"/>
        <v>0.34</v>
      </c>
      <c r="Q78" s="20">
        <v>43486</v>
      </c>
      <c r="R78" s="20">
        <v>45677</v>
      </c>
      <c r="S78" s="24">
        <f t="shared" si="40"/>
        <v>36</v>
      </c>
      <c r="T78" s="25">
        <v>720</v>
      </c>
      <c r="U78" s="25">
        <v>150000</v>
      </c>
      <c r="V78" s="25">
        <f t="shared" si="41"/>
        <v>117774</v>
      </c>
      <c r="W78" s="26">
        <f t="shared" si="42"/>
        <v>32</v>
      </c>
      <c r="X78" s="25"/>
      <c r="Y78" s="25">
        <v>2200</v>
      </c>
      <c r="Z78" s="17">
        <v>2</v>
      </c>
      <c r="AA78" s="24">
        <f t="shared" si="43"/>
        <v>6467</v>
      </c>
      <c r="AB78" s="17" t="s">
        <v>318</v>
      </c>
      <c r="AC78" s="29">
        <v>44896</v>
      </c>
      <c r="AD78" s="15">
        <v>1834</v>
      </c>
      <c r="AE78" s="30">
        <v>44709</v>
      </c>
      <c r="AF78" s="31">
        <v>0</v>
      </c>
      <c r="AG78" s="31">
        <v>0</v>
      </c>
      <c r="AH78" s="15">
        <v>2258.06</v>
      </c>
      <c r="AI78" s="30">
        <v>44709</v>
      </c>
      <c r="AJ78" s="31">
        <v>0</v>
      </c>
      <c r="AK78" s="31">
        <v>0</v>
      </c>
      <c r="AL78" s="15">
        <v>2375</v>
      </c>
      <c r="AM78" s="30">
        <v>44713</v>
      </c>
      <c r="AN78" s="31">
        <v>0</v>
      </c>
      <c r="AO78" s="31">
        <v>0</v>
      </c>
      <c r="AP78" s="36">
        <f t="shared" si="44"/>
        <v>4004</v>
      </c>
      <c r="AQ78" s="32">
        <f t="shared" si="45"/>
        <v>20000</v>
      </c>
      <c r="AR78" s="36">
        <f t="shared" si="46"/>
        <v>44000</v>
      </c>
      <c r="AS78" s="32">
        <f t="shared" si="47"/>
        <v>0</v>
      </c>
      <c r="AT78" s="32">
        <f t="shared" si="48"/>
        <v>64000</v>
      </c>
      <c r="AV78" s="1">
        <v>108500</v>
      </c>
      <c r="AW78" s="8">
        <f t="shared" si="49"/>
        <v>9274</v>
      </c>
      <c r="AX78" s="8">
        <f t="shared" si="50"/>
        <v>117774</v>
      </c>
      <c r="AY78" s="1">
        <v>10</v>
      </c>
      <c r="AZ78" s="40">
        <f t="shared" si="54"/>
        <v>20</v>
      </c>
      <c r="BA78" s="8">
        <f t="shared" si="51"/>
        <v>-32226</v>
      </c>
    </row>
    <row r="79" customHeight="1" spans="1:53">
      <c r="A79" s="15">
        <v>76</v>
      </c>
      <c r="B79" s="16" t="s">
        <v>325</v>
      </c>
      <c r="C79" s="16" t="s">
        <v>326</v>
      </c>
      <c r="D79" s="16" t="s">
        <v>123</v>
      </c>
      <c r="E79" s="16" t="s">
        <v>313</v>
      </c>
      <c r="F79" s="17">
        <v>112873</v>
      </c>
      <c r="G79" s="17" t="s">
        <v>327</v>
      </c>
      <c r="H79" s="17" t="s">
        <v>132</v>
      </c>
      <c r="I79" s="17" t="s">
        <v>27</v>
      </c>
      <c r="J79" s="17">
        <v>19</v>
      </c>
      <c r="K79" s="17" t="s">
        <v>38</v>
      </c>
      <c r="L79" s="17" t="s">
        <v>328</v>
      </c>
      <c r="M79" s="20">
        <v>41814</v>
      </c>
      <c r="N79" s="20">
        <v>45467</v>
      </c>
      <c r="O79" s="20">
        <v>44587</v>
      </c>
      <c r="P79" s="21">
        <f t="shared" si="31"/>
        <v>2.41</v>
      </c>
      <c r="Q79" s="20">
        <v>42824</v>
      </c>
      <c r="R79" s="20">
        <v>45014</v>
      </c>
      <c r="S79" s="24">
        <f t="shared" si="40"/>
        <v>14</v>
      </c>
      <c r="T79" s="25">
        <v>720</v>
      </c>
      <c r="U79" s="25">
        <v>150000</v>
      </c>
      <c r="V79" s="25">
        <f t="shared" si="41"/>
        <v>135141</v>
      </c>
      <c r="W79" s="26">
        <f t="shared" si="42"/>
        <v>-15</v>
      </c>
      <c r="X79" s="25">
        <v>81000</v>
      </c>
      <c r="Y79" s="25">
        <v>2200</v>
      </c>
      <c r="Z79" s="17">
        <v>2</v>
      </c>
      <c r="AA79" s="24">
        <f t="shared" si="43"/>
        <v>6262</v>
      </c>
      <c r="AB79" s="17"/>
      <c r="AC79" s="29">
        <v>44896</v>
      </c>
      <c r="AD79" s="15">
        <v>1834</v>
      </c>
      <c r="AE79" s="30">
        <v>45120</v>
      </c>
      <c r="AF79" s="31">
        <f t="shared" ref="AF79:AF84" si="55">DATEDIF(AC79,AE79,"d")</f>
        <v>224</v>
      </c>
      <c r="AG79" s="32">
        <f t="shared" si="37"/>
        <v>1126</v>
      </c>
      <c r="AH79" s="15">
        <v>2052.79</v>
      </c>
      <c r="AI79" s="30">
        <v>45094</v>
      </c>
      <c r="AJ79" s="31">
        <f t="shared" ref="AJ79:AJ88" si="56">DATEDIF(AC79,AI79,"d")</f>
        <v>198</v>
      </c>
      <c r="AK79" s="32">
        <f t="shared" si="38"/>
        <v>1114</v>
      </c>
      <c r="AL79" s="15">
        <v>2375</v>
      </c>
      <c r="AM79" s="30">
        <v>45097</v>
      </c>
      <c r="AN79" s="31">
        <f t="shared" ref="AN79:AN107" si="57">DATEDIF(AC79,AM79,"d")</f>
        <v>201</v>
      </c>
      <c r="AO79" s="32">
        <f t="shared" si="39"/>
        <v>1308</v>
      </c>
      <c r="AP79" s="36">
        <f t="shared" si="44"/>
        <v>32569</v>
      </c>
      <c r="AQ79" s="32">
        <f t="shared" si="45"/>
        <v>32569</v>
      </c>
      <c r="AR79" s="36">
        <f t="shared" si="46"/>
        <v>30800</v>
      </c>
      <c r="AS79" s="32">
        <f t="shared" si="47"/>
        <v>3548</v>
      </c>
      <c r="AT79" s="32">
        <f t="shared" si="48"/>
        <v>63369</v>
      </c>
      <c r="AV79" s="1">
        <v>124500</v>
      </c>
      <c r="AW79" s="8">
        <f t="shared" si="49"/>
        <v>10641</v>
      </c>
      <c r="AX79" s="8">
        <f t="shared" si="50"/>
        <v>135141</v>
      </c>
      <c r="AY79" s="1">
        <v>10</v>
      </c>
      <c r="AZ79" s="40">
        <f t="shared" si="53"/>
        <v>14</v>
      </c>
      <c r="BA79" s="8">
        <f t="shared" si="51"/>
        <v>-14859</v>
      </c>
    </row>
    <row r="80" customHeight="1" spans="1:53">
      <c r="A80" s="15">
        <v>77</v>
      </c>
      <c r="B80" s="16" t="s">
        <v>329</v>
      </c>
      <c r="C80" s="16" t="s">
        <v>330</v>
      </c>
      <c r="D80" s="16" t="s">
        <v>123</v>
      </c>
      <c r="E80" s="16" t="s">
        <v>313</v>
      </c>
      <c r="F80" s="17">
        <v>112891</v>
      </c>
      <c r="G80" s="17" t="s">
        <v>331</v>
      </c>
      <c r="H80" s="17" t="s">
        <v>132</v>
      </c>
      <c r="I80" s="17" t="s">
        <v>27</v>
      </c>
      <c r="J80" s="17">
        <v>19</v>
      </c>
      <c r="K80" s="17" t="s">
        <v>25</v>
      </c>
      <c r="L80" s="17" t="s">
        <v>216</v>
      </c>
      <c r="M80" s="20">
        <v>42543</v>
      </c>
      <c r="N80" s="20">
        <v>46195</v>
      </c>
      <c r="O80" s="20">
        <v>44587</v>
      </c>
      <c r="P80" s="21">
        <f t="shared" si="31"/>
        <v>4.41</v>
      </c>
      <c r="Q80" s="29">
        <v>44834</v>
      </c>
      <c r="R80" s="20">
        <v>44895</v>
      </c>
      <c r="S80" s="24">
        <f t="shared" si="40"/>
        <v>10</v>
      </c>
      <c r="T80" s="25">
        <v>720</v>
      </c>
      <c r="U80" s="25">
        <v>150000</v>
      </c>
      <c r="V80" s="25">
        <f t="shared" si="41"/>
        <v>144910</v>
      </c>
      <c r="W80" s="26">
        <f t="shared" si="42"/>
        <v>-43</v>
      </c>
      <c r="X80" s="25"/>
      <c r="Y80" s="25">
        <v>2200</v>
      </c>
      <c r="Z80" s="17">
        <v>2</v>
      </c>
      <c r="AA80" s="24">
        <f t="shared" si="43"/>
        <v>6262</v>
      </c>
      <c r="AB80" s="17"/>
      <c r="AC80" s="29">
        <v>44896</v>
      </c>
      <c r="AD80" s="15">
        <v>1834</v>
      </c>
      <c r="AE80" s="30">
        <v>45090</v>
      </c>
      <c r="AF80" s="31">
        <f t="shared" si="55"/>
        <v>194</v>
      </c>
      <c r="AG80" s="32">
        <f t="shared" si="37"/>
        <v>975</v>
      </c>
      <c r="AH80" s="15">
        <v>2052.79</v>
      </c>
      <c r="AI80" s="30">
        <v>45091</v>
      </c>
      <c r="AJ80" s="31">
        <f t="shared" si="56"/>
        <v>195</v>
      </c>
      <c r="AK80" s="32">
        <f t="shared" si="38"/>
        <v>1097</v>
      </c>
      <c r="AL80" s="15">
        <v>2375</v>
      </c>
      <c r="AM80" s="30">
        <v>45091</v>
      </c>
      <c r="AN80" s="31">
        <f t="shared" si="57"/>
        <v>195</v>
      </c>
      <c r="AO80" s="32">
        <f t="shared" si="39"/>
        <v>1269</v>
      </c>
      <c r="AP80" s="36">
        <f t="shared" si="44"/>
        <v>63905</v>
      </c>
      <c r="AQ80" s="32">
        <f t="shared" si="45"/>
        <v>63905</v>
      </c>
      <c r="AR80" s="36">
        <f t="shared" si="46"/>
        <v>24200</v>
      </c>
      <c r="AS80" s="32">
        <f t="shared" si="47"/>
        <v>3341</v>
      </c>
      <c r="AT80" s="32">
        <f t="shared" si="48"/>
        <v>88105</v>
      </c>
      <c r="AV80" s="1">
        <v>133500</v>
      </c>
      <c r="AW80" s="8">
        <f t="shared" si="49"/>
        <v>11410</v>
      </c>
      <c r="AX80" s="8">
        <f t="shared" si="50"/>
        <v>144910</v>
      </c>
      <c r="AY80" s="1">
        <v>10</v>
      </c>
      <c r="AZ80" s="40">
        <f t="shared" ref="AZ80:AZ81" si="58">S80+1</f>
        <v>11</v>
      </c>
      <c r="BA80" s="8">
        <f t="shared" si="51"/>
        <v>-5090</v>
      </c>
    </row>
    <row r="81" customHeight="1" spans="1:53">
      <c r="A81" s="15">
        <v>78</v>
      </c>
      <c r="B81" s="16" t="s">
        <v>332</v>
      </c>
      <c r="C81" s="16" t="s">
        <v>333</v>
      </c>
      <c r="D81" s="16" t="s">
        <v>123</v>
      </c>
      <c r="E81" s="16" t="s">
        <v>313</v>
      </c>
      <c r="F81" s="17">
        <v>112719</v>
      </c>
      <c r="G81" s="17" t="s">
        <v>334</v>
      </c>
      <c r="H81" s="17" t="s">
        <v>132</v>
      </c>
      <c r="I81" s="17" t="s">
        <v>27</v>
      </c>
      <c r="J81" s="17">
        <v>19</v>
      </c>
      <c r="K81" s="17" t="s">
        <v>25</v>
      </c>
      <c r="L81" s="17" t="s">
        <v>216</v>
      </c>
      <c r="M81" s="20">
        <v>42545</v>
      </c>
      <c r="N81" s="20">
        <v>46197</v>
      </c>
      <c r="O81" s="20">
        <v>44587</v>
      </c>
      <c r="P81" s="21">
        <f t="shared" si="31"/>
        <v>4.41</v>
      </c>
      <c r="Q81" s="29">
        <v>44834</v>
      </c>
      <c r="R81" s="20">
        <v>44895</v>
      </c>
      <c r="S81" s="24">
        <f t="shared" si="40"/>
        <v>10</v>
      </c>
      <c r="T81" s="25">
        <v>720</v>
      </c>
      <c r="U81" s="25">
        <v>150000</v>
      </c>
      <c r="V81" s="25">
        <f t="shared" si="41"/>
        <v>144910</v>
      </c>
      <c r="W81" s="26">
        <f t="shared" si="42"/>
        <v>-43</v>
      </c>
      <c r="X81" s="25"/>
      <c r="Y81" s="25">
        <v>2200</v>
      </c>
      <c r="Z81" s="17">
        <v>2</v>
      </c>
      <c r="AA81" s="24">
        <f t="shared" si="43"/>
        <v>6262</v>
      </c>
      <c r="AB81" s="17"/>
      <c r="AC81" s="29">
        <v>44896</v>
      </c>
      <c r="AD81" s="15">
        <v>1834</v>
      </c>
      <c r="AE81" s="30">
        <v>45083</v>
      </c>
      <c r="AF81" s="31">
        <f t="shared" si="55"/>
        <v>187</v>
      </c>
      <c r="AG81" s="32">
        <f t="shared" si="37"/>
        <v>940</v>
      </c>
      <c r="AH81" s="15">
        <v>2052.79</v>
      </c>
      <c r="AI81" s="30">
        <v>45083</v>
      </c>
      <c r="AJ81" s="31">
        <f t="shared" si="56"/>
        <v>187</v>
      </c>
      <c r="AK81" s="32">
        <f t="shared" si="38"/>
        <v>1052</v>
      </c>
      <c r="AL81" s="15">
        <v>2375</v>
      </c>
      <c r="AM81" s="30">
        <v>45083</v>
      </c>
      <c r="AN81" s="31">
        <f t="shared" si="57"/>
        <v>187</v>
      </c>
      <c r="AO81" s="32">
        <f t="shared" si="39"/>
        <v>1217</v>
      </c>
      <c r="AP81" s="36">
        <f t="shared" si="44"/>
        <v>63905</v>
      </c>
      <c r="AQ81" s="32">
        <f t="shared" si="45"/>
        <v>63905</v>
      </c>
      <c r="AR81" s="36">
        <f t="shared" si="46"/>
        <v>24200</v>
      </c>
      <c r="AS81" s="32">
        <f t="shared" si="47"/>
        <v>3209</v>
      </c>
      <c r="AT81" s="32">
        <f t="shared" si="48"/>
        <v>88105</v>
      </c>
      <c r="AV81" s="1">
        <v>133500</v>
      </c>
      <c r="AW81" s="8">
        <f t="shared" si="49"/>
        <v>11410</v>
      </c>
      <c r="AX81" s="8">
        <f t="shared" si="50"/>
        <v>144910</v>
      </c>
      <c r="AY81" s="1">
        <v>10</v>
      </c>
      <c r="AZ81" s="40">
        <f t="shared" si="58"/>
        <v>11</v>
      </c>
      <c r="BA81" s="8">
        <f t="shared" si="51"/>
        <v>-5090</v>
      </c>
    </row>
    <row r="82" customHeight="1" spans="1:53">
      <c r="A82" s="15">
        <v>79</v>
      </c>
      <c r="B82" s="16" t="s">
        <v>217</v>
      </c>
      <c r="C82" s="73" t="s">
        <v>335</v>
      </c>
      <c r="D82" s="16" t="s">
        <v>123</v>
      </c>
      <c r="E82" s="16" t="s">
        <v>313</v>
      </c>
      <c r="F82" s="17">
        <v>112607</v>
      </c>
      <c r="G82" s="17" t="s">
        <v>336</v>
      </c>
      <c r="H82" s="17" t="s">
        <v>132</v>
      </c>
      <c r="I82" s="17" t="s">
        <v>27</v>
      </c>
      <c r="J82" s="17">
        <v>19</v>
      </c>
      <c r="K82" s="17" t="s">
        <v>44</v>
      </c>
      <c r="L82" s="17" t="s">
        <v>133</v>
      </c>
      <c r="M82" s="20">
        <v>41433</v>
      </c>
      <c r="N82" s="20">
        <v>45085</v>
      </c>
      <c r="O82" s="20">
        <v>44587</v>
      </c>
      <c r="P82" s="21">
        <f t="shared" si="31"/>
        <v>1.36</v>
      </c>
      <c r="Q82" s="20">
        <v>43486</v>
      </c>
      <c r="R82" s="20">
        <v>45677</v>
      </c>
      <c r="S82" s="24">
        <f t="shared" si="40"/>
        <v>36</v>
      </c>
      <c r="T82" s="25">
        <v>720</v>
      </c>
      <c r="U82" s="25">
        <v>150000</v>
      </c>
      <c r="V82" s="25">
        <f t="shared" si="41"/>
        <v>118316</v>
      </c>
      <c r="W82" s="26">
        <f t="shared" si="42"/>
        <v>20</v>
      </c>
      <c r="X82" s="25"/>
      <c r="Y82" s="25">
        <v>2200</v>
      </c>
      <c r="Z82" s="17">
        <v>2</v>
      </c>
      <c r="AA82" s="24">
        <f t="shared" si="43"/>
        <v>6262</v>
      </c>
      <c r="AB82" s="17"/>
      <c r="AC82" s="29">
        <v>44896</v>
      </c>
      <c r="AD82" s="15">
        <v>1834</v>
      </c>
      <c r="AE82" s="30">
        <v>45077</v>
      </c>
      <c r="AF82" s="31">
        <f t="shared" si="55"/>
        <v>181</v>
      </c>
      <c r="AG82" s="32">
        <f t="shared" si="37"/>
        <v>909</v>
      </c>
      <c r="AH82" s="15">
        <v>2052.79</v>
      </c>
      <c r="AI82" s="30">
        <v>45077</v>
      </c>
      <c r="AJ82" s="31">
        <f t="shared" si="56"/>
        <v>181</v>
      </c>
      <c r="AK82" s="32">
        <f t="shared" si="38"/>
        <v>1018</v>
      </c>
      <c r="AL82" s="15">
        <v>2375</v>
      </c>
      <c r="AM82" s="30">
        <v>45080</v>
      </c>
      <c r="AN82" s="31">
        <f t="shared" si="57"/>
        <v>184</v>
      </c>
      <c r="AO82" s="32">
        <f t="shared" si="39"/>
        <v>1197</v>
      </c>
      <c r="AP82" s="36">
        <f t="shared" si="44"/>
        <v>16091</v>
      </c>
      <c r="AQ82" s="32">
        <f t="shared" si="45"/>
        <v>20000</v>
      </c>
      <c r="AR82" s="36">
        <f t="shared" si="46"/>
        <v>57200</v>
      </c>
      <c r="AS82" s="32">
        <f t="shared" si="47"/>
        <v>3124</v>
      </c>
      <c r="AT82" s="32">
        <f t="shared" si="48"/>
        <v>77200</v>
      </c>
      <c r="AV82" s="1">
        <f>116500-7500</f>
        <v>109000</v>
      </c>
      <c r="AW82" s="8">
        <f t="shared" si="49"/>
        <v>9316</v>
      </c>
      <c r="AX82" s="8">
        <f t="shared" si="50"/>
        <v>118316</v>
      </c>
      <c r="AY82" s="1">
        <v>10</v>
      </c>
      <c r="AZ82" s="40">
        <f t="shared" ref="AZ82:AZ94" si="59">S82-W82+W82*0.5</f>
        <v>26</v>
      </c>
      <c r="BA82" s="8">
        <f t="shared" si="51"/>
        <v>-31684</v>
      </c>
    </row>
    <row r="83" customHeight="1" spans="1:53">
      <c r="A83" s="15">
        <v>80</v>
      </c>
      <c r="B83" s="16" t="s">
        <v>217</v>
      </c>
      <c r="C83" s="16" t="s">
        <v>337</v>
      </c>
      <c r="D83" s="16" t="s">
        <v>123</v>
      </c>
      <c r="E83" s="16" t="s">
        <v>313</v>
      </c>
      <c r="F83" s="17">
        <v>112707</v>
      </c>
      <c r="G83" s="17" t="s">
        <v>338</v>
      </c>
      <c r="H83" s="17" t="s">
        <v>132</v>
      </c>
      <c r="I83" s="17" t="s">
        <v>27</v>
      </c>
      <c r="J83" s="17">
        <v>19</v>
      </c>
      <c r="K83" s="17" t="s">
        <v>42</v>
      </c>
      <c r="L83" s="17" t="s">
        <v>290</v>
      </c>
      <c r="M83" s="20">
        <v>41428</v>
      </c>
      <c r="N83" s="20">
        <v>45080</v>
      </c>
      <c r="O83" s="20">
        <v>44587</v>
      </c>
      <c r="P83" s="21">
        <f t="shared" si="31"/>
        <v>1.35</v>
      </c>
      <c r="Q83" s="20">
        <v>43486</v>
      </c>
      <c r="R83" s="20">
        <v>45677</v>
      </c>
      <c r="S83" s="24">
        <f t="shared" si="40"/>
        <v>36</v>
      </c>
      <c r="T83" s="25">
        <v>720</v>
      </c>
      <c r="U83" s="25">
        <v>150000</v>
      </c>
      <c r="V83" s="25">
        <f t="shared" si="41"/>
        <v>141654</v>
      </c>
      <c r="W83" s="26">
        <f t="shared" si="42"/>
        <v>20</v>
      </c>
      <c r="X83" s="25"/>
      <c r="Y83" s="25">
        <v>2200</v>
      </c>
      <c r="Z83" s="17">
        <v>2</v>
      </c>
      <c r="AA83" s="24">
        <f t="shared" si="43"/>
        <v>6262</v>
      </c>
      <c r="AB83" s="17"/>
      <c r="AC83" s="29">
        <v>44896</v>
      </c>
      <c r="AD83" s="15">
        <v>1834</v>
      </c>
      <c r="AE83" s="30">
        <v>45067</v>
      </c>
      <c r="AF83" s="31">
        <f t="shared" si="55"/>
        <v>171</v>
      </c>
      <c r="AG83" s="32">
        <f t="shared" si="37"/>
        <v>859</v>
      </c>
      <c r="AH83" s="15">
        <v>2052.79</v>
      </c>
      <c r="AI83" s="30">
        <v>45067</v>
      </c>
      <c r="AJ83" s="31">
        <f t="shared" si="56"/>
        <v>171</v>
      </c>
      <c r="AK83" s="32">
        <f t="shared" si="38"/>
        <v>962</v>
      </c>
      <c r="AL83" s="15">
        <v>2375</v>
      </c>
      <c r="AM83" s="30">
        <v>45077</v>
      </c>
      <c r="AN83" s="31">
        <f t="shared" si="57"/>
        <v>181</v>
      </c>
      <c r="AO83" s="32">
        <f t="shared" si="39"/>
        <v>1178</v>
      </c>
      <c r="AP83" s="36">
        <f t="shared" si="44"/>
        <v>19123</v>
      </c>
      <c r="AQ83" s="32">
        <f t="shared" si="45"/>
        <v>20000</v>
      </c>
      <c r="AR83" s="36">
        <f t="shared" si="46"/>
        <v>57200</v>
      </c>
      <c r="AS83" s="32">
        <f t="shared" si="47"/>
        <v>2999</v>
      </c>
      <c r="AT83" s="32">
        <f t="shared" si="48"/>
        <v>77200</v>
      </c>
      <c r="AV83" s="1">
        <v>130500</v>
      </c>
      <c r="AW83" s="8">
        <f t="shared" si="49"/>
        <v>11154</v>
      </c>
      <c r="AX83" s="8">
        <f t="shared" si="50"/>
        <v>141654</v>
      </c>
      <c r="AY83" s="1">
        <v>10</v>
      </c>
      <c r="AZ83" s="40">
        <f t="shared" si="59"/>
        <v>26</v>
      </c>
      <c r="BA83" s="8">
        <f t="shared" si="51"/>
        <v>-8346</v>
      </c>
    </row>
    <row r="84" customHeight="1" spans="1:53">
      <c r="A84" s="15">
        <v>81</v>
      </c>
      <c r="B84" s="16" t="s">
        <v>217</v>
      </c>
      <c r="C84" s="16" t="s">
        <v>339</v>
      </c>
      <c r="D84" s="16" t="s">
        <v>123</v>
      </c>
      <c r="E84" s="16" t="s">
        <v>313</v>
      </c>
      <c r="F84" s="17">
        <v>112599</v>
      </c>
      <c r="G84" s="17" t="s">
        <v>340</v>
      </c>
      <c r="H84" s="17" t="s">
        <v>132</v>
      </c>
      <c r="I84" s="17" t="s">
        <v>27</v>
      </c>
      <c r="J84" s="17">
        <v>19</v>
      </c>
      <c r="K84" s="17" t="s">
        <v>42</v>
      </c>
      <c r="L84" s="17" t="s">
        <v>290</v>
      </c>
      <c r="M84" s="20">
        <v>41429</v>
      </c>
      <c r="N84" s="20">
        <v>45081</v>
      </c>
      <c r="O84" s="20">
        <v>44587</v>
      </c>
      <c r="P84" s="21">
        <f t="shared" si="31"/>
        <v>1.35</v>
      </c>
      <c r="Q84" s="20">
        <v>43486</v>
      </c>
      <c r="R84" s="20">
        <v>45677</v>
      </c>
      <c r="S84" s="24">
        <f t="shared" si="40"/>
        <v>36</v>
      </c>
      <c r="T84" s="25">
        <v>720</v>
      </c>
      <c r="U84" s="25">
        <v>150000</v>
      </c>
      <c r="V84" s="25">
        <f t="shared" si="41"/>
        <v>141654</v>
      </c>
      <c r="W84" s="26">
        <f t="shared" si="42"/>
        <v>20</v>
      </c>
      <c r="X84" s="25"/>
      <c r="Y84" s="25">
        <v>2200</v>
      </c>
      <c r="Z84" s="17">
        <v>2</v>
      </c>
      <c r="AA84" s="24">
        <f t="shared" si="43"/>
        <v>6262</v>
      </c>
      <c r="AB84" s="17"/>
      <c r="AC84" s="29">
        <v>44896</v>
      </c>
      <c r="AD84" s="15">
        <v>1834</v>
      </c>
      <c r="AE84" s="30">
        <v>45067</v>
      </c>
      <c r="AF84" s="31">
        <f t="shared" si="55"/>
        <v>171</v>
      </c>
      <c r="AG84" s="32">
        <f t="shared" si="37"/>
        <v>859</v>
      </c>
      <c r="AH84" s="15">
        <v>2052.79</v>
      </c>
      <c r="AI84" s="30">
        <v>45067</v>
      </c>
      <c r="AJ84" s="31">
        <f t="shared" si="56"/>
        <v>171</v>
      </c>
      <c r="AK84" s="32">
        <f t="shared" si="38"/>
        <v>962</v>
      </c>
      <c r="AL84" s="15">
        <v>2375</v>
      </c>
      <c r="AM84" s="30">
        <v>45080</v>
      </c>
      <c r="AN84" s="31">
        <f t="shared" si="57"/>
        <v>184</v>
      </c>
      <c r="AO84" s="32">
        <f t="shared" si="39"/>
        <v>1197</v>
      </c>
      <c r="AP84" s="36">
        <f t="shared" si="44"/>
        <v>19123</v>
      </c>
      <c r="AQ84" s="32">
        <f t="shared" si="45"/>
        <v>20000</v>
      </c>
      <c r="AR84" s="36">
        <f t="shared" si="46"/>
        <v>57200</v>
      </c>
      <c r="AS84" s="32">
        <f t="shared" si="47"/>
        <v>3018</v>
      </c>
      <c r="AT84" s="32">
        <f t="shared" si="48"/>
        <v>77200</v>
      </c>
      <c r="AV84" s="1">
        <v>130500</v>
      </c>
      <c r="AW84" s="8">
        <f t="shared" si="49"/>
        <v>11154</v>
      </c>
      <c r="AX84" s="8">
        <f t="shared" si="50"/>
        <v>141654</v>
      </c>
      <c r="AY84" s="1">
        <v>10</v>
      </c>
      <c r="AZ84" s="40">
        <f t="shared" si="59"/>
        <v>26</v>
      </c>
      <c r="BA84" s="8">
        <f t="shared" si="51"/>
        <v>-8346</v>
      </c>
    </row>
    <row r="85" customHeight="1" spans="1:53">
      <c r="A85" s="15">
        <v>82</v>
      </c>
      <c r="B85" s="16" t="s">
        <v>217</v>
      </c>
      <c r="C85" s="16" t="s">
        <v>341</v>
      </c>
      <c r="D85" s="16" t="s">
        <v>123</v>
      </c>
      <c r="E85" s="16" t="s">
        <v>313</v>
      </c>
      <c r="F85" s="17">
        <v>112691</v>
      </c>
      <c r="G85" s="17" t="s">
        <v>342</v>
      </c>
      <c r="H85" s="17" t="s">
        <v>132</v>
      </c>
      <c r="I85" s="17" t="s">
        <v>27</v>
      </c>
      <c r="J85" s="17">
        <v>19</v>
      </c>
      <c r="K85" s="17" t="s">
        <v>42</v>
      </c>
      <c r="L85" s="17" t="s">
        <v>290</v>
      </c>
      <c r="M85" s="20">
        <v>41431</v>
      </c>
      <c r="N85" s="20">
        <v>45083</v>
      </c>
      <c r="O85" s="20">
        <v>44587</v>
      </c>
      <c r="P85" s="21">
        <f t="shared" si="31"/>
        <v>1.36</v>
      </c>
      <c r="Q85" s="20">
        <v>43486</v>
      </c>
      <c r="R85" s="20">
        <v>45677</v>
      </c>
      <c r="S85" s="24">
        <f t="shared" si="40"/>
        <v>36</v>
      </c>
      <c r="T85" s="25">
        <v>720</v>
      </c>
      <c r="U85" s="25">
        <v>150000</v>
      </c>
      <c r="V85" s="25">
        <f t="shared" si="41"/>
        <v>141654</v>
      </c>
      <c r="W85" s="26">
        <f t="shared" si="42"/>
        <v>20</v>
      </c>
      <c r="X85" s="25"/>
      <c r="Y85" s="25">
        <v>2200</v>
      </c>
      <c r="Z85" s="17">
        <v>2</v>
      </c>
      <c r="AA85" s="24">
        <f t="shared" si="43"/>
        <v>5249</v>
      </c>
      <c r="AB85" s="17"/>
      <c r="AC85" s="29">
        <v>44896</v>
      </c>
      <c r="AD85" s="15"/>
      <c r="AE85" s="30"/>
      <c r="AF85" s="31"/>
      <c r="AG85" s="32"/>
      <c r="AH85" s="15">
        <v>2873.9</v>
      </c>
      <c r="AI85" s="30">
        <v>45077</v>
      </c>
      <c r="AJ85" s="31">
        <f t="shared" si="56"/>
        <v>181</v>
      </c>
      <c r="AK85" s="32">
        <f t="shared" si="38"/>
        <v>1425</v>
      </c>
      <c r="AL85" s="15">
        <v>2375</v>
      </c>
      <c r="AM85" s="30">
        <v>45080</v>
      </c>
      <c r="AN85" s="31">
        <f t="shared" si="57"/>
        <v>184</v>
      </c>
      <c r="AO85" s="32">
        <f t="shared" si="39"/>
        <v>1197</v>
      </c>
      <c r="AP85" s="36">
        <f t="shared" si="44"/>
        <v>19265</v>
      </c>
      <c r="AQ85" s="32">
        <f t="shared" si="45"/>
        <v>20000</v>
      </c>
      <c r="AR85" s="36">
        <f t="shared" si="46"/>
        <v>57200</v>
      </c>
      <c r="AS85" s="32">
        <f t="shared" si="47"/>
        <v>2622</v>
      </c>
      <c r="AT85" s="32">
        <f t="shared" si="48"/>
        <v>77200</v>
      </c>
      <c r="AV85" s="1">
        <v>130500</v>
      </c>
      <c r="AW85" s="8">
        <f t="shared" si="49"/>
        <v>11154</v>
      </c>
      <c r="AX85" s="8">
        <f t="shared" si="50"/>
        <v>141654</v>
      </c>
      <c r="AY85" s="1">
        <v>10</v>
      </c>
      <c r="AZ85" s="40">
        <f t="shared" si="59"/>
        <v>26</v>
      </c>
      <c r="BA85" s="8">
        <f t="shared" si="51"/>
        <v>-8346</v>
      </c>
    </row>
    <row r="86" customHeight="1" spans="1:53">
      <c r="A86" s="15">
        <v>83</v>
      </c>
      <c r="B86" s="16" t="s">
        <v>217</v>
      </c>
      <c r="C86" s="16" t="s">
        <v>343</v>
      </c>
      <c r="D86" s="16" t="s">
        <v>123</v>
      </c>
      <c r="E86" s="16" t="s">
        <v>313</v>
      </c>
      <c r="F86" s="17">
        <v>112722</v>
      </c>
      <c r="G86" s="17" t="s">
        <v>344</v>
      </c>
      <c r="H86" s="17" t="s">
        <v>132</v>
      </c>
      <c r="I86" s="17" t="s">
        <v>27</v>
      </c>
      <c r="J86" s="17">
        <v>19</v>
      </c>
      <c r="K86" s="17" t="s">
        <v>44</v>
      </c>
      <c r="L86" s="17" t="s">
        <v>133</v>
      </c>
      <c r="M86" s="20">
        <v>41429</v>
      </c>
      <c r="N86" s="20">
        <v>45081</v>
      </c>
      <c r="O86" s="20">
        <v>44587</v>
      </c>
      <c r="P86" s="21">
        <f t="shared" si="31"/>
        <v>1.35</v>
      </c>
      <c r="Q86" s="20">
        <v>43486</v>
      </c>
      <c r="R86" s="20">
        <v>45677</v>
      </c>
      <c r="S86" s="24">
        <f t="shared" si="40"/>
        <v>36</v>
      </c>
      <c r="T86" s="25">
        <v>720</v>
      </c>
      <c r="U86" s="25">
        <v>150000</v>
      </c>
      <c r="V86" s="25">
        <f t="shared" si="41"/>
        <v>118316</v>
      </c>
      <c r="W86" s="26">
        <f t="shared" si="42"/>
        <v>20</v>
      </c>
      <c r="X86" s="25"/>
      <c r="Y86" s="25">
        <v>2200</v>
      </c>
      <c r="Z86" s="17">
        <v>2</v>
      </c>
      <c r="AA86" s="24">
        <f t="shared" si="43"/>
        <v>6262</v>
      </c>
      <c r="AB86" s="17"/>
      <c r="AC86" s="29">
        <v>44896</v>
      </c>
      <c r="AD86" s="15">
        <v>1834</v>
      </c>
      <c r="AE86" s="30">
        <v>45080</v>
      </c>
      <c r="AF86" s="31">
        <f t="shared" ref="AF86:AF108" si="60">DATEDIF(AC86,AE86,"d")</f>
        <v>184</v>
      </c>
      <c r="AG86" s="32">
        <f t="shared" ref="AG86:AG150" si="61">IF((AD86/365)*AF86&gt;0,(AD86/365)*AF86,0)</f>
        <v>925</v>
      </c>
      <c r="AH86" s="15">
        <v>2052.79</v>
      </c>
      <c r="AI86" s="30">
        <v>45080</v>
      </c>
      <c r="AJ86" s="31">
        <f t="shared" si="56"/>
        <v>184</v>
      </c>
      <c r="AK86" s="32">
        <f t="shared" si="38"/>
        <v>1035</v>
      </c>
      <c r="AL86" s="15">
        <v>2375</v>
      </c>
      <c r="AM86" s="30">
        <v>45081</v>
      </c>
      <c r="AN86" s="31">
        <f t="shared" si="57"/>
        <v>185</v>
      </c>
      <c r="AO86" s="32">
        <f t="shared" si="39"/>
        <v>1204</v>
      </c>
      <c r="AP86" s="36">
        <f t="shared" si="44"/>
        <v>15973</v>
      </c>
      <c r="AQ86" s="32">
        <f t="shared" si="45"/>
        <v>20000</v>
      </c>
      <c r="AR86" s="36">
        <f t="shared" si="46"/>
        <v>57200</v>
      </c>
      <c r="AS86" s="32">
        <f t="shared" si="47"/>
        <v>3164</v>
      </c>
      <c r="AT86" s="32">
        <f t="shared" si="48"/>
        <v>77200</v>
      </c>
      <c r="AV86" s="1">
        <f>116500-7500</f>
        <v>109000</v>
      </c>
      <c r="AW86" s="8">
        <f t="shared" si="49"/>
        <v>9316</v>
      </c>
      <c r="AX86" s="8">
        <f t="shared" si="50"/>
        <v>118316</v>
      </c>
      <c r="AY86" s="1">
        <v>10</v>
      </c>
      <c r="AZ86" s="40">
        <f t="shared" si="59"/>
        <v>26</v>
      </c>
      <c r="BA86" s="8">
        <f t="shared" si="51"/>
        <v>-31684</v>
      </c>
    </row>
    <row r="87" customHeight="1" spans="1:53">
      <c r="A87" s="15">
        <v>84</v>
      </c>
      <c r="B87" s="16" t="s">
        <v>217</v>
      </c>
      <c r="C87" s="41" t="s">
        <v>345</v>
      </c>
      <c r="D87" s="16" t="s">
        <v>123</v>
      </c>
      <c r="E87" s="16" t="s">
        <v>313</v>
      </c>
      <c r="F87" s="17">
        <v>112709</v>
      </c>
      <c r="G87" s="17" t="s">
        <v>346</v>
      </c>
      <c r="H87" s="17" t="s">
        <v>132</v>
      </c>
      <c r="I87" s="17" t="s">
        <v>27</v>
      </c>
      <c r="J87" s="17">
        <v>19</v>
      </c>
      <c r="K87" s="17" t="s">
        <v>42</v>
      </c>
      <c r="L87" s="17" t="s">
        <v>290</v>
      </c>
      <c r="M87" s="20">
        <v>41428</v>
      </c>
      <c r="N87" s="20">
        <v>45080</v>
      </c>
      <c r="O87" s="20">
        <v>44587</v>
      </c>
      <c r="P87" s="21">
        <f t="shared" si="31"/>
        <v>1.35</v>
      </c>
      <c r="Q87" s="20">
        <v>43486</v>
      </c>
      <c r="R87" s="20">
        <v>45677</v>
      </c>
      <c r="S87" s="24">
        <f t="shared" si="40"/>
        <v>36</v>
      </c>
      <c r="T87" s="25">
        <v>720</v>
      </c>
      <c r="U87" s="25">
        <v>150000</v>
      </c>
      <c r="V87" s="25">
        <f t="shared" si="41"/>
        <v>141654</v>
      </c>
      <c r="W87" s="26">
        <f t="shared" si="42"/>
        <v>20</v>
      </c>
      <c r="X87" s="25"/>
      <c r="Y87" s="25">
        <v>2200</v>
      </c>
      <c r="Z87" s="17">
        <v>2</v>
      </c>
      <c r="AA87" s="24">
        <f t="shared" si="43"/>
        <v>6262</v>
      </c>
      <c r="AB87" s="17"/>
      <c r="AC87" s="29">
        <v>44896</v>
      </c>
      <c r="AD87" s="15">
        <v>1834</v>
      </c>
      <c r="AE87" s="30">
        <v>45070</v>
      </c>
      <c r="AF87" s="31">
        <f t="shared" si="60"/>
        <v>174</v>
      </c>
      <c r="AG87" s="32">
        <f t="shared" si="61"/>
        <v>874</v>
      </c>
      <c r="AH87" s="15">
        <v>2052.79</v>
      </c>
      <c r="AI87" s="30">
        <v>45067</v>
      </c>
      <c r="AJ87" s="31">
        <f t="shared" si="56"/>
        <v>171</v>
      </c>
      <c r="AK87" s="32">
        <f t="shared" si="38"/>
        <v>962</v>
      </c>
      <c r="AL87" s="15">
        <v>2375</v>
      </c>
      <c r="AM87" s="30">
        <v>45071</v>
      </c>
      <c r="AN87" s="31">
        <f t="shared" si="57"/>
        <v>175</v>
      </c>
      <c r="AO87" s="32">
        <f t="shared" si="39"/>
        <v>1139</v>
      </c>
      <c r="AP87" s="36">
        <f t="shared" si="44"/>
        <v>19123</v>
      </c>
      <c r="AQ87" s="32">
        <f t="shared" si="45"/>
        <v>20000</v>
      </c>
      <c r="AR87" s="36">
        <f t="shared" si="46"/>
        <v>57200</v>
      </c>
      <c r="AS87" s="32">
        <f t="shared" si="47"/>
        <v>2975</v>
      </c>
      <c r="AT87" s="32">
        <f t="shared" si="48"/>
        <v>77200</v>
      </c>
      <c r="AV87" s="1">
        <v>130500</v>
      </c>
      <c r="AW87" s="8">
        <f t="shared" si="49"/>
        <v>11154</v>
      </c>
      <c r="AX87" s="8">
        <f t="shared" si="50"/>
        <v>141654</v>
      </c>
      <c r="AY87" s="1">
        <v>10</v>
      </c>
      <c r="AZ87" s="40">
        <f t="shared" si="59"/>
        <v>26</v>
      </c>
      <c r="BA87" s="8">
        <f t="shared" si="51"/>
        <v>-8346</v>
      </c>
    </row>
    <row r="88" customHeight="1" spans="1:53">
      <c r="A88" s="15">
        <v>85</v>
      </c>
      <c r="B88" s="16" t="s">
        <v>217</v>
      </c>
      <c r="C88" s="16" t="s">
        <v>347</v>
      </c>
      <c r="D88" s="16" t="s">
        <v>123</v>
      </c>
      <c r="E88" s="16" t="s">
        <v>313</v>
      </c>
      <c r="F88" s="17">
        <v>112714</v>
      </c>
      <c r="G88" s="17" t="s">
        <v>348</v>
      </c>
      <c r="H88" s="17" t="s">
        <v>132</v>
      </c>
      <c r="I88" s="17" t="s">
        <v>27</v>
      </c>
      <c r="J88" s="17">
        <v>19</v>
      </c>
      <c r="K88" s="17" t="s">
        <v>42</v>
      </c>
      <c r="L88" s="17" t="s">
        <v>290</v>
      </c>
      <c r="M88" s="20">
        <v>41668</v>
      </c>
      <c r="N88" s="20">
        <v>45320</v>
      </c>
      <c r="O88" s="20">
        <v>44587</v>
      </c>
      <c r="P88" s="21">
        <f t="shared" si="31"/>
        <v>2.01</v>
      </c>
      <c r="Q88" s="20">
        <v>43486</v>
      </c>
      <c r="R88" s="20">
        <v>45677</v>
      </c>
      <c r="S88" s="24">
        <f t="shared" si="40"/>
        <v>36</v>
      </c>
      <c r="T88" s="25">
        <v>720</v>
      </c>
      <c r="U88" s="25">
        <v>150000</v>
      </c>
      <c r="V88" s="25">
        <f t="shared" si="41"/>
        <v>141654</v>
      </c>
      <c r="W88" s="26">
        <f t="shared" si="42"/>
        <v>12</v>
      </c>
      <c r="X88" s="25"/>
      <c r="Y88" s="25">
        <v>2200</v>
      </c>
      <c r="Z88" s="17">
        <v>2</v>
      </c>
      <c r="AA88" s="24">
        <f t="shared" si="43"/>
        <v>4428</v>
      </c>
      <c r="AB88" s="17"/>
      <c r="AC88" s="29">
        <v>44896</v>
      </c>
      <c r="AD88" s="15"/>
      <c r="AE88" s="30"/>
      <c r="AF88" s="31"/>
      <c r="AG88" s="32"/>
      <c r="AH88" s="15">
        <v>2052.79</v>
      </c>
      <c r="AI88" s="30">
        <v>45085</v>
      </c>
      <c r="AJ88" s="31">
        <f t="shared" si="56"/>
        <v>189</v>
      </c>
      <c r="AK88" s="32">
        <f t="shared" si="38"/>
        <v>1063</v>
      </c>
      <c r="AL88" s="15">
        <v>2375</v>
      </c>
      <c r="AM88" s="30">
        <v>45085</v>
      </c>
      <c r="AN88" s="31">
        <f t="shared" si="57"/>
        <v>189</v>
      </c>
      <c r="AO88" s="32">
        <f t="shared" si="39"/>
        <v>1230</v>
      </c>
      <c r="AP88" s="36">
        <f t="shared" si="44"/>
        <v>28472</v>
      </c>
      <c r="AQ88" s="32">
        <f t="shared" si="45"/>
        <v>28472</v>
      </c>
      <c r="AR88" s="36">
        <f t="shared" si="46"/>
        <v>66000</v>
      </c>
      <c r="AS88" s="32">
        <f t="shared" si="47"/>
        <v>2293</v>
      </c>
      <c r="AT88" s="32">
        <f t="shared" si="48"/>
        <v>94472</v>
      </c>
      <c r="AV88" s="1">
        <v>130500</v>
      </c>
      <c r="AW88" s="8">
        <f t="shared" si="49"/>
        <v>11154</v>
      </c>
      <c r="AX88" s="8">
        <f t="shared" si="50"/>
        <v>141654</v>
      </c>
      <c r="AY88" s="1">
        <v>10</v>
      </c>
      <c r="AZ88" s="40">
        <f t="shared" si="59"/>
        <v>30</v>
      </c>
      <c r="BA88" s="8">
        <f t="shared" si="51"/>
        <v>-8346</v>
      </c>
    </row>
    <row r="89" customHeight="1" spans="1:53">
      <c r="A89" s="15">
        <v>86</v>
      </c>
      <c r="B89" s="16" t="s">
        <v>217</v>
      </c>
      <c r="C89" s="16" t="s">
        <v>349</v>
      </c>
      <c r="D89" s="16" t="s">
        <v>123</v>
      </c>
      <c r="E89" s="16" t="s">
        <v>313</v>
      </c>
      <c r="F89" s="17">
        <v>112703</v>
      </c>
      <c r="G89" s="17" t="s">
        <v>350</v>
      </c>
      <c r="H89" s="17" t="s">
        <v>132</v>
      </c>
      <c r="I89" s="17" t="s">
        <v>27</v>
      </c>
      <c r="J89" s="17">
        <v>19</v>
      </c>
      <c r="K89" s="17" t="s">
        <v>42</v>
      </c>
      <c r="L89" s="17" t="s">
        <v>290</v>
      </c>
      <c r="M89" s="20">
        <v>41795</v>
      </c>
      <c r="N89" s="20">
        <v>45448</v>
      </c>
      <c r="O89" s="20">
        <v>44587</v>
      </c>
      <c r="P89" s="21">
        <f t="shared" si="31"/>
        <v>2.36</v>
      </c>
      <c r="Q89" s="20">
        <v>43486</v>
      </c>
      <c r="R89" s="20">
        <v>45677</v>
      </c>
      <c r="S89" s="24">
        <f t="shared" si="40"/>
        <v>36</v>
      </c>
      <c r="T89" s="25">
        <v>720</v>
      </c>
      <c r="U89" s="25">
        <v>150000</v>
      </c>
      <c r="V89" s="25">
        <f t="shared" si="41"/>
        <v>141654</v>
      </c>
      <c r="W89" s="26">
        <f t="shared" si="42"/>
        <v>8</v>
      </c>
      <c r="X89" s="25"/>
      <c r="Y89" s="25">
        <v>2200</v>
      </c>
      <c r="Z89" s="17">
        <v>2</v>
      </c>
      <c r="AA89" s="24">
        <f t="shared" si="43"/>
        <v>6262</v>
      </c>
      <c r="AB89" s="17"/>
      <c r="AC89" s="29">
        <v>44896</v>
      </c>
      <c r="AD89" s="15">
        <v>1834</v>
      </c>
      <c r="AE89" s="30">
        <v>45067</v>
      </c>
      <c r="AF89" s="31">
        <f t="shared" si="60"/>
        <v>171</v>
      </c>
      <c r="AG89" s="32">
        <f t="shared" si="61"/>
        <v>859</v>
      </c>
      <c r="AH89" s="15">
        <v>2052.79</v>
      </c>
      <c r="AI89" s="30">
        <v>45067</v>
      </c>
      <c r="AJ89" s="31">
        <f t="shared" ref="AJ89:AJ95" si="62">DATEDIF(AC89,AI89,"d")</f>
        <v>171</v>
      </c>
      <c r="AK89" s="32">
        <f t="shared" si="38"/>
        <v>962</v>
      </c>
      <c r="AL89" s="15">
        <v>2375</v>
      </c>
      <c r="AM89" s="30">
        <v>45073</v>
      </c>
      <c r="AN89" s="31">
        <f t="shared" si="57"/>
        <v>177</v>
      </c>
      <c r="AO89" s="32">
        <f t="shared" si="39"/>
        <v>1152</v>
      </c>
      <c r="AP89" s="36">
        <f t="shared" si="44"/>
        <v>33430</v>
      </c>
      <c r="AQ89" s="32">
        <f t="shared" si="45"/>
        <v>33430</v>
      </c>
      <c r="AR89" s="36">
        <f t="shared" si="46"/>
        <v>70400</v>
      </c>
      <c r="AS89" s="32">
        <f t="shared" si="47"/>
        <v>2973</v>
      </c>
      <c r="AT89" s="32">
        <f t="shared" si="48"/>
        <v>103830</v>
      </c>
      <c r="AV89" s="1">
        <v>130500</v>
      </c>
      <c r="AW89" s="8">
        <f t="shared" si="49"/>
        <v>11154</v>
      </c>
      <c r="AX89" s="8">
        <f t="shared" si="50"/>
        <v>141654</v>
      </c>
      <c r="AY89" s="1">
        <v>10</v>
      </c>
      <c r="AZ89" s="40">
        <f t="shared" si="59"/>
        <v>32</v>
      </c>
      <c r="BA89" s="8">
        <f t="shared" si="51"/>
        <v>-8346</v>
      </c>
    </row>
    <row r="90" customHeight="1" spans="1:53">
      <c r="A90" s="15">
        <v>87</v>
      </c>
      <c r="B90" s="16" t="s">
        <v>217</v>
      </c>
      <c r="C90" s="16" t="s">
        <v>351</v>
      </c>
      <c r="D90" s="16" t="s">
        <v>123</v>
      </c>
      <c r="E90" s="16" t="s">
        <v>313</v>
      </c>
      <c r="F90" s="17">
        <v>112689</v>
      </c>
      <c r="G90" s="17" t="s">
        <v>352</v>
      </c>
      <c r="H90" s="17" t="s">
        <v>132</v>
      </c>
      <c r="I90" s="17" t="s">
        <v>27</v>
      </c>
      <c r="J90" s="17">
        <v>19</v>
      </c>
      <c r="K90" s="17" t="s">
        <v>42</v>
      </c>
      <c r="L90" s="17" t="s">
        <v>290</v>
      </c>
      <c r="M90" s="20">
        <v>41795</v>
      </c>
      <c r="N90" s="20">
        <v>45448</v>
      </c>
      <c r="O90" s="20">
        <v>44587</v>
      </c>
      <c r="P90" s="21">
        <f t="shared" si="31"/>
        <v>2.36</v>
      </c>
      <c r="Q90" s="20">
        <v>43486</v>
      </c>
      <c r="R90" s="20">
        <v>45677</v>
      </c>
      <c r="S90" s="24">
        <f t="shared" si="40"/>
        <v>36</v>
      </c>
      <c r="T90" s="25">
        <v>720</v>
      </c>
      <c r="U90" s="25">
        <v>150000</v>
      </c>
      <c r="V90" s="25">
        <f t="shared" si="41"/>
        <v>141654</v>
      </c>
      <c r="W90" s="26">
        <f t="shared" si="42"/>
        <v>8</v>
      </c>
      <c r="X90" s="25"/>
      <c r="Y90" s="25">
        <v>2200</v>
      </c>
      <c r="Z90" s="17">
        <v>2</v>
      </c>
      <c r="AA90" s="24">
        <f t="shared" si="43"/>
        <v>6262</v>
      </c>
      <c r="AB90" s="17"/>
      <c r="AC90" s="29">
        <v>44896</v>
      </c>
      <c r="AD90" s="15">
        <v>1834</v>
      </c>
      <c r="AE90" s="30">
        <v>45074</v>
      </c>
      <c r="AF90" s="31">
        <f t="shared" si="60"/>
        <v>178</v>
      </c>
      <c r="AG90" s="32">
        <f t="shared" si="61"/>
        <v>894</v>
      </c>
      <c r="AH90" s="15">
        <v>2052.79</v>
      </c>
      <c r="AI90" s="30">
        <v>45074</v>
      </c>
      <c r="AJ90" s="31">
        <f t="shared" si="62"/>
        <v>178</v>
      </c>
      <c r="AK90" s="32">
        <f t="shared" si="38"/>
        <v>1001</v>
      </c>
      <c r="AL90" s="15">
        <v>2375</v>
      </c>
      <c r="AM90" s="30">
        <v>45076</v>
      </c>
      <c r="AN90" s="31">
        <f t="shared" si="57"/>
        <v>180</v>
      </c>
      <c r="AO90" s="32">
        <f t="shared" si="39"/>
        <v>1171</v>
      </c>
      <c r="AP90" s="36">
        <f t="shared" si="44"/>
        <v>33430</v>
      </c>
      <c r="AQ90" s="32">
        <f t="shared" si="45"/>
        <v>33430</v>
      </c>
      <c r="AR90" s="36">
        <f t="shared" si="46"/>
        <v>70400</v>
      </c>
      <c r="AS90" s="32">
        <f t="shared" si="47"/>
        <v>3066</v>
      </c>
      <c r="AT90" s="32">
        <f t="shared" si="48"/>
        <v>103830</v>
      </c>
      <c r="AV90" s="1">
        <v>130500</v>
      </c>
      <c r="AW90" s="8">
        <f t="shared" si="49"/>
        <v>11154</v>
      </c>
      <c r="AX90" s="8">
        <f t="shared" si="50"/>
        <v>141654</v>
      </c>
      <c r="AY90" s="1">
        <v>10</v>
      </c>
      <c r="AZ90" s="40">
        <f t="shared" si="59"/>
        <v>32</v>
      </c>
      <c r="BA90" s="8">
        <f t="shared" si="51"/>
        <v>-8346</v>
      </c>
    </row>
    <row r="91" customHeight="1" spans="1:53">
      <c r="A91" s="15">
        <v>88</v>
      </c>
      <c r="B91" s="16" t="s">
        <v>217</v>
      </c>
      <c r="C91" s="16" t="s">
        <v>353</v>
      </c>
      <c r="D91" s="16" t="s">
        <v>123</v>
      </c>
      <c r="E91" s="16" t="s">
        <v>313</v>
      </c>
      <c r="F91" s="17">
        <v>112698</v>
      </c>
      <c r="G91" s="17" t="s">
        <v>354</v>
      </c>
      <c r="H91" s="17" t="s">
        <v>132</v>
      </c>
      <c r="I91" s="17" t="s">
        <v>27</v>
      </c>
      <c r="J91" s="17">
        <v>19</v>
      </c>
      <c r="K91" s="17" t="s">
        <v>38</v>
      </c>
      <c r="L91" s="17" t="s">
        <v>328</v>
      </c>
      <c r="M91" s="20">
        <v>41904</v>
      </c>
      <c r="N91" s="20">
        <v>45557</v>
      </c>
      <c r="O91" s="20">
        <v>44587</v>
      </c>
      <c r="P91" s="21">
        <f t="shared" si="31"/>
        <v>2.66</v>
      </c>
      <c r="Q91" s="20">
        <v>43486</v>
      </c>
      <c r="R91" s="20">
        <v>45677</v>
      </c>
      <c r="S91" s="24">
        <f t="shared" si="40"/>
        <v>36</v>
      </c>
      <c r="T91" s="25">
        <v>720</v>
      </c>
      <c r="U91" s="25">
        <v>150000</v>
      </c>
      <c r="V91" s="25">
        <f t="shared" si="41"/>
        <v>135141</v>
      </c>
      <c r="W91" s="26">
        <f t="shared" si="42"/>
        <v>4</v>
      </c>
      <c r="X91" s="25"/>
      <c r="Y91" s="25">
        <v>2200</v>
      </c>
      <c r="Z91" s="17">
        <v>2</v>
      </c>
      <c r="AA91" s="24">
        <f t="shared" si="43"/>
        <v>6262</v>
      </c>
      <c r="AB91" s="17"/>
      <c r="AC91" s="29">
        <v>44896</v>
      </c>
      <c r="AD91" s="15">
        <v>1834</v>
      </c>
      <c r="AE91" s="30">
        <v>45208</v>
      </c>
      <c r="AF91" s="31">
        <f t="shared" si="60"/>
        <v>312</v>
      </c>
      <c r="AG91" s="32">
        <f t="shared" si="61"/>
        <v>1568</v>
      </c>
      <c r="AH91" s="15">
        <v>2052.79</v>
      </c>
      <c r="AI91" s="30">
        <v>45194</v>
      </c>
      <c r="AJ91" s="31">
        <f t="shared" si="62"/>
        <v>298</v>
      </c>
      <c r="AK91" s="32">
        <f t="shared" si="38"/>
        <v>1676</v>
      </c>
      <c r="AL91" s="15">
        <v>2375</v>
      </c>
      <c r="AM91" s="30">
        <v>45199</v>
      </c>
      <c r="AN91" s="31">
        <f t="shared" si="57"/>
        <v>303</v>
      </c>
      <c r="AO91" s="32">
        <f t="shared" si="39"/>
        <v>1972</v>
      </c>
      <c r="AP91" s="36">
        <f t="shared" si="44"/>
        <v>35948</v>
      </c>
      <c r="AQ91" s="32">
        <f t="shared" si="45"/>
        <v>35948</v>
      </c>
      <c r="AR91" s="36">
        <f t="shared" si="46"/>
        <v>74800</v>
      </c>
      <c r="AS91" s="32">
        <f t="shared" si="47"/>
        <v>5216</v>
      </c>
      <c r="AT91" s="32">
        <f t="shared" si="48"/>
        <v>110748</v>
      </c>
      <c r="AV91" s="1">
        <v>124500</v>
      </c>
      <c r="AW91" s="8">
        <f t="shared" si="49"/>
        <v>10641</v>
      </c>
      <c r="AX91" s="8">
        <f t="shared" si="50"/>
        <v>135141</v>
      </c>
      <c r="AY91" s="1">
        <v>10</v>
      </c>
      <c r="AZ91" s="40">
        <f t="shared" si="59"/>
        <v>34</v>
      </c>
      <c r="BA91" s="8">
        <f t="shared" si="51"/>
        <v>-14859</v>
      </c>
    </row>
    <row r="92" customHeight="1" spans="1:53">
      <c r="A92" s="15">
        <v>89</v>
      </c>
      <c r="B92" s="16" t="s">
        <v>217</v>
      </c>
      <c r="C92" s="16" t="s">
        <v>355</v>
      </c>
      <c r="D92" s="16" t="s">
        <v>123</v>
      </c>
      <c r="E92" s="16" t="s">
        <v>313</v>
      </c>
      <c r="F92" s="17">
        <v>112713</v>
      </c>
      <c r="G92" s="17" t="s">
        <v>356</v>
      </c>
      <c r="H92" s="17" t="s">
        <v>132</v>
      </c>
      <c r="I92" s="17" t="s">
        <v>27</v>
      </c>
      <c r="J92" s="17">
        <v>19</v>
      </c>
      <c r="K92" s="17" t="s">
        <v>39</v>
      </c>
      <c r="L92" s="17" t="s">
        <v>357</v>
      </c>
      <c r="M92" s="20">
        <v>41905</v>
      </c>
      <c r="N92" s="20">
        <v>45558</v>
      </c>
      <c r="O92" s="20">
        <v>44587</v>
      </c>
      <c r="P92" s="21">
        <f t="shared" si="31"/>
        <v>2.66</v>
      </c>
      <c r="Q92" s="20">
        <v>43486</v>
      </c>
      <c r="R92" s="20">
        <v>45677</v>
      </c>
      <c r="S92" s="24">
        <f t="shared" si="40"/>
        <v>36</v>
      </c>
      <c r="T92" s="25">
        <v>720</v>
      </c>
      <c r="U92" s="25">
        <v>150000</v>
      </c>
      <c r="V92" s="25">
        <f t="shared" si="41"/>
        <v>142739</v>
      </c>
      <c r="W92" s="26">
        <f t="shared" si="42"/>
        <v>4</v>
      </c>
      <c r="X92" s="25"/>
      <c r="Y92" s="25">
        <v>2200</v>
      </c>
      <c r="Z92" s="17">
        <v>2</v>
      </c>
      <c r="AA92" s="24">
        <f t="shared" si="43"/>
        <v>6262</v>
      </c>
      <c r="AB92" s="17"/>
      <c r="AC92" s="29">
        <v>44896</v>
      </c>
      <c r="AD92" s="15">
        <v>1834</v>
      </c>
      <c r="AE92" s="30">
        <v>45187</v>
      </c>
      <c r="AF92" s="31">
        <f t="shared" si="60"/>
        <v>291</v>
      </c>
      <c r="AG92" s="32">
        <f t="shared" si="61"/>
        <v>1462</v>
      </c>
      <c r="AH92" s="15">
        <v>2052.79</v>
      </c>
      <c r="AI92" s="30">
        <v>45187</v>
      </c>
      <c r="AJ92" s="31">
        <f t="shared" si="62"/>
        <v>291</v>
      </c>
      <c r="AK92" s="32">
        <f t="shared" si="38"/>
        <v>1637</v>
      </c>
      <c r="AL92" s="15">
        <v>2375</v>
      </c>
      <c r="AM92" s="30">
        <v>45197</v>
      </c>
      <c r="AN92" s="31">
        <f t="shared" si="57"/>
        <v>301</v>
      </c>
      <c r="AO92" s="32">
        <f t="shared" si="39"/>
        <v>1959</v>
      </c>
      <c r="AP92" s="36">
        <f t="shared" si="44"/>
        <v>37969</v>
      </c>
      <c r="AQ92" s="32">
        <f t="shared" si="45"/>
        <v>37969</v>
      </c>
      <c r="AR92" s="36">
        <f t="shared" si="46"/>
        <v>74800</v>
      </c>
      <c r="AS92" s="32">
        <f t="shared" si="47"/>
        <v>5058</v>
      </c>
      <c r="AT92" s="32">
        <f t="shared" si="48"/>
        <v>112769</v>
      </c>
      <c r="AV92" s="1">
        <v>131500</v>
      </c>
      <c r="AW92" s="8">
        <f t="shared" si="49"/>
        <v>11239</v>
      </c>
      <c r="AX92" s="8">
        <f t="shared" si="50"/>
        <v>142739</v>
      </c>
      <c r="AY92" s="1">
        <v>10</v>
      </c>
      <c r="AZ92" s="40">
        <f t="shared" si="59"/>
        <v>34</v>
      </c>
      <c r="BA92" s="8">
        <f t="shared" si="51"/>
        <v>-7261</v>
      </c>
    </row>
    <row r="93" customHeight="1" spans="1:53">
      <c r="A93" s="15">
        <v>90</v>
      </c>
      <c r="B93" s="16" t="s">
        <v>217</v>
      </c>
      <c r="C93" s="16" t="s">
        <v>358</v>
      </c>
      <c r="D93" s="16" t="s">
        <v>123</v>
      </c>
      <c r="E93" s="16" t="s">
        <v>313</v>
      </c>
      <c r="F93" s="17">
        <v>112696</v>
      </c>
      <c r="G93" s="17" t="s">
        <v>359</v>
      </c>
      <c r="H93" s="17" t="s">
        <v>132</v>
      </c>
      <c r="I93" s="17" t="s">
        <v>27</v>
      </c>
      <c r="J93" s="17">
        <v>19</v>
      </c>
      <c r="K93" s="17" t="s">
        <v>39</v>
      </c>
      <c r="L93" s="17" t="s">
        <v>357</v>
      </c>
      <c r="M93" s="20">
        <v>41907</v>
      </c>
      <c r="N93" s="20">
        <v>45560</v>
      </c>
      <c r="O93" s="20">
        <v>44587</v>
      </c>
      <c r="P93" s="21">
        <f t="shared" si="31"/>
        <v>2.67</v>
      </c>
      <c r="Q93" s="20">
        <v>43486</v>
      </c>
      <c r="R93" s="20">
        <v>45677</v>
      </c>
      <c r="S93" s="24">
        <f t="shared" si="40"/>
        <v>36</v>
      </c>
      <c r="T93" s="25">
        <v>720</v>
      </c>
      <c r="U93" s="25">
        <v>150000</v>
      </c>
      <c r="V93" s="25">
        <f t="shared" si="41"/>
        <v>142739</v>
      </c>
      <c r="W93" s="26">
        <f t="shared" si="42"/>
        <v>4</v>
      </c>
      <c r="X93" s="25"/>
      <c r="Y93" s="25">
        <v>2200</v>
      </c>
      <c r="Z93" s="17">
        <v>2</v>
      </c>
      <c r="AA93" s="24">
        <f t="shared" si="43"/>
        <v>6262</v>
      </c>
      <c r="AB93" s="17"/>
      <c r="AC93" s="29">
        <v>44896</v>
      </c>
      <c r="AD93" s="15">
        <v>1834</v>
      </c>
      <c r="AE93" s="30">
        <v>45198</v>
      </c>
      <c r="AF93" s="31">
        <f t="shared" si="60"/>
        <v>302</v>
      </c>
      <c r="AG93" s="32">
        <f t="shared" si="61"/>
        <v>1517</v>
      </c>
      <c r="AH93" s="15">
        <v>2052.79</v>
      </c>
      <c r="AI93" s="30">
        <v>45188</v>
      </c>
      <c r="AJ93" s="31">
        <f t="shared" si="62"/>
        <v>292</v>
      </c>
      <c r="AK93" s="32">
        <f t="shared" si="38"/>
        <v>1642</v>
      </c>
      <c r="AL93" s="15">
        <v>2375</v>
      </c>
      <c r="AM93" s="30">
        <v>45197</v>
      </c>
      <c r="AN93" s="31">
        <f t="shared" si="57"/>
        <v>301</v>
      </c>
      <c r="AO93" s="32">
        <f t="shared" si="39"/>
        <v>1959</v>
      </c>
      <c r="AP93" s="36">
        <f t="shared" si="44"/>
        <v>38111</v>
      </c>
      <c r="AQ93" s="32">
        <f t="shared" si="45"/>
        <v>38111</v>
      </c>
      <c r="AR93" s="36">
        <f t="shared" si="46"/>
        <v>74800</v>
      </c>
      <c r="AS93" s="32">
        <f t="shared" si="47"/>
        <v>5118</v>
      </c>
      <c r="AT93" s="32">
        <f t="shared" si="48"/>
        <v>112911</v>
      </c>
      <c r="AV93" s="1">
        <v>131500</v>
      </c>
      <c r="AW93" s="8">
        <f t="shared" si="49"/>
        <v>11239</v>
      </c>
      <c r="AX93" s="8">
        <f t="shared" si="50"/>
        <v>142739</v>
      </c>
      <c r="AY93" s="1">
        <v>10</v>
      </c>
      <c r="AZ93" s="40">
        <f t="shared" si="59"/>
        <v>34</v>
      </c>
      <c r="BA93" s="8">
        <f t="shared" si="51"/>
        <v>-7261</v>
      </c>
    </row>
    <row r="94" customHeight="1" spans="1:53">
      <c r="A94" s="15">
        <v>91</v>
      </c>
      <c r="B94" s="16" t="s">
        <v>217</v>
      </c>
      <c r="C94" s="16" t="s">
        <v>360</v>
      </c>
      <c r="D94" s="16" t="s">
        <v>123</v>
      </c>
      <c r="E94" s="16" t="s">
        <v>313</v>
      </c>
      <c r="F94" s="17">
        <v>112697</v>
      </c>
      <c r="G94" s="17" t="s">
        <v>361</v>
      </c>
      <c r="H94" s="17" t="s">
        <v>132</v>
      </c>
      <c r="I94" s="17" t="s">
        <v>27</v>
      </c>
      <c r="J94" s="17">
        <v>19</v>
      </c>
      <c r="K94" s="17" t="s">
        <v>38</v>
      </c>
      <c r="L94" s="17" t="s">
        <v>328</v>
      </c>
      <c r="M94" s="20">
        <v>41932</v>
      </c>
      <c r="N94" s="20">
        <v>45585</v>
      </c>
      <c r="O94" s="20">
        <v>44587</v>
      </c>
      <c r="P94" s="21">
        <f t="shared" si="31"/>
        <v>2.73</v>
      </c>
      <c r="Q94" s="20">
        <v>43486</v>
      </c>
      <c r="R94" s="20">
        <v>45677</v>
      </c>
      <c r="S94" s="24">
        <f t="shared" si="40"/>
        <v>36</v>
      </c>
      <c r="T94" s="25">
        <v>720</v>
      </c>
      <c r="U94" s="25">
        <v>150000</v>
      </c>
      <c r="V94" s="25">
        <f t="shared" si="41"/>
        <v>135141</v>
      </c>
      <c r="W94" s="26">
        <f t="shared" si="42"/>
        <v>3</v>
      </c>
      <c r="X94" s="25"/>
      <c r="Y94" s="25">
        <v>2200</v>
      </c>
      <c r="Z94" s="17">
        <v>2</v>
      </c>
      <c r="AA94" s="24">
        <f t="shared" si="43"/>
        <v>6524</v>
      </c>
      <c r="AB94" s="17"/>
      <c r="AC94" s="29">
        <v>44896</v>
      </c>
      <c r="AD94" s="15">
        <v>2096</v>
      </c>
      <c r="AE94" s="30">
        <v>45214</v>
      </c>
      <c r="AF94" s="31">
        <f t="shared" si="60"/>
        <v>318</v>
      </c>
      <c r="AG94" s="32">
        <f t="shared" si="61"/>
        <v>1826</v>
      </c>
      <c r="AH94" s="15">
        <v>2052.79</v>
      </c>
      <c r="AI94" s="30">
        <v>45214</v>
      </c>
      <c r="AJ94" s="31">
        <f t="shared" si="62"/>
        <v>318</v>
      </c>
      <c r="AK94" s="32">
        <f t="shared" si="38"/>
        <v>1788</v>
      </c>
      <c r="AL94" s="15">
        <v>2375</v>
      </c>
      <c r="AM94" s="30">
        <v>45224</v>
      </c>
      <c r="AN94" s="31">
        <f t="shared" si="57"/>
        <v>328</v>
      </c>
      <c r="AO94" s="32">
        <f t="shared" si="39"/>
        <v>2134</v>
      </c>
      <c r="AP94" s="36">
        <f t="shared" si="44"/>
        <v>36893</v>
      </c>
      <c r="AQ94" s="32">
        <f t="shared" si="45"/>
        <v>36893</v>
      </c>
      <c r="AR94" s="36">
        <f t="shared" si="46"/>
        <v>77000</v>
      </c>
      <c r="AS94" s="32">
        <f t="shared" si="47"/>
        <v>5748</v>
      </c>
      <c r="AT94" s="32">
        <f t="shared" si="48"/>
        <v>113893</v>
      </c>
      <c r="AV94" s="1">
        <v>124500</v>
      </c>
      <c r="AW94" s="8">
        <f t="shared" si="49"/>
        <v>10641</v>
      </c>
      <c r="AX94" s="8">
        <f t="shared" si="50"/>
        <v>135141</v>
      </c>
      <c r="AY94" s="1">
        <v>10</v>
      </c>
      <c r="AZ94" s="40">
        <f t="shared" si="59"/>
        <v>35</v>
      </c>
      <c r="BA94" s="8">
        <f t="shared" si="51"/>
        <v>-14859</v>
      </c>
    </row>
    <row r="95" customHeight="1" spans="1:53">
      <c r="A95" s="15">
        <v>92</v>
      </c>
      <c r="B95" s="16" t="s">
        <v>362</v>
      </c>
      <c r="C95" s="16" t="s">
        <v>363</v>
      </c>
      <c r="D95" s="16" t="s">
        <v>123</v>
      </c>
      <c r="E95" s="16" t="s">
        <v>313</v>
      </c>
      <c r="F95" s="17">
        <v>112851</v>
      </c>
      <c r="G95" s="17" t="s">
        <v>364</v>
      </c>
      <c r="H95" s="17" t="s">
        <v>132</v>
      </c>
      <c r="I95" s="17" t="s">
        <v>27</v>
      </c>
      <c r="J95" s="17">
        <v>19</v>
      </c>
      <c r="K95" s="17" t="s">
        <v>39</v>
      </c>
      <c r="L95" s="17" t="s">
        <v>304</v>
      </c>
      <c r="M95" s="20">
        <v>42543</v>
      </c>
      <c r="N95" s="20">
        <v>46195</v>
      </c>
      <c r="O95" s="20">
        <v>44587</v>
      </c>
      <c r="P95" s="21">
        <f t="shared" si="31"/>
        <v>4.41</v>
      </c>
      <c r="Q95" s="20">
        <v>43942</v>
      </c>
      <c r="R95" s="20">
        <v>45402</v>
      </c>
      <c r="S95" s="24">
        <f t="shared" si="40"/>
        <v>27</v>
      </c>
      <c r="T95" s="25">
        <v>720</v>
      </c>
      <c r="U95" s="25">
        <v>150000</v>
      </c>
      <c r="V95" s="25">
        <f t="shared" si="41"/>
        <v>142739</v>
      </c>
      <c r="W95" s="26">
        <f t="shared" si="42"/>
        <v>-26</v>
      </c>
      <c r="X95" s="25">
        <v>100000</v>
      </c>
      <c r="Y95" s="25">
        <v>2200</v>
      </c>
      <c r="Z95" s="17">
        <v>2</v>
      </c>
      <c r="AA95" s="24">
        <f t="shared" si="43"/>
        <v>6262</v>
      </c>
      <c r="AB95" s="17"/>
      <c r="AC95" s="29">
        <v>44896</v>
      </c>
      <c r="AD95" s="15">
        <v>1834</v>
      </c>
      <c r="AE95" s="30">
        <v>45087</v>
      </c>
      <c r="AF95" s="31">
        <f t="shared" si="60"/>
        <v>191</v>
      </c>
      <c r="AG95" s="32">
        <f t="shared" si="61"/>
        <v>960</v>
      </c>
      <c r="AH95" s="15">
        <v>2052.79</v>
      </c>
      <c r="AI95" s="30">
        <v>45087</v>
      </c>
      <c r="AJ95" s="31">
        <f t="shared" si="62"/>
        <v>191</v>
      </c>
      <c r="AK95" s="32">
        <f t="shared" si="38"/>
        <v>1074</v>
      </c>
      <c r="AL95" s="15">
        <v>2375</v>
      </c>
      <c r="AM95" s="30">
        <v>45086</v>
      </c>
      <c r="AN95" s="31">
        <f t="shared" si="57"/>
        <v>190</v>
      </c>
      <c r="AO95" s="32">
        <f t="shared" si="39"/>
        <v>1236</v>
      </c>
      <c r="AP95" s="36">
        <f t="shared" si="44"/>
        <v>62948</v>
      </c>
      <c r="AQ95" s="32">
        <f t="shared" si="45"/>
        <v>62948</v>
      </c>
      <c r="AR95" s="36">
        <f t="shared" si="46"/>
        <v>59400</v>
      </c>
      <c r="AS95" s="32">
        <f t="shared" si="47"/>
        <v>3270</v>
      </c>
      <c r="AT95" s="32">
        <f t="shared" si="48"/>
        <v>122348</v>
      </c>
      <c r="AV95" s="1">
        <v>131500</v>
      </c>
      <c r="AW95" s="8">
        <f t="shared" si="49"/>
        <v>11239</v>
      </c>
      <c r="AX95" s="8">
        <f t="shared" si="50"/>
        <v>142739</v>
      </c>
      <c r="AY95" s="1">
        <v>10</v>
      </c>
      <c r="AZ95" s="40">
        <f t="shared" si="53"/>
        <v>27</v>
      </c>
      <c r="BA95" s="8">
        <f t="shared" si="51"/>
        <v>-7261</v>
      </c>
    </row>
    <row r="96" customHeight="1" spans="1:53">
      <c r="A96" s="15">
        <v>93</v>
      </c>
      <c r="B96" s="16" t="s">
        <v>217</v>
      </c>
      <c r="C96" s="16" t="s">
        <v>365</v>
      </c>
      <c r="D96" s="16" t="s">
        <v>123</v>
      </c>
      <c r="E96" s="16" t="s">
        <v>313</v>
      </c>
      <c r="F96" s="17">
        <v>112720</v>
      </c>
      <c r="G96" s="17" t="s">
        <v>366</v>
      </c>
      <c r="H96" s="17" t="s">
        <v>132</v>
      </c>
      <c r="I96" s="17" t="s">
        <v>27</v>
      </c>
      <c r="J96" s="17">
        <v>19</v>
      </c>
      <c r="K96" s="17" t="s">
        <v>25</v>
      </c>
      <c r="L96" s="17" t="s">
        <v>216</v>
      </c>
      <c r="M96" s="20">
        <v>42537</v>
      </c>
      <c r="N96" s="20">
        <v>46189</v>
      </c>
      <c r="O96" s="20">
        <v>44587</v>
      </c>
      <c r="P96" s="21">
        <f t="shared" si="31"/>
        <v>4.39</v>
      </c>
      <c r="Q96" s="20">
        <v>43486</v>
      </c>
      <c r="R96" s="20">
        <v>45677</v>
      </c>
      <c r="S96" s="24">
        <f t="shared" si="40"/>
        <v>36</v>
      </c>
      <c r="T96" s="25">
        <v>720</v>
      </c>
      <c r="U96" s="25">
        <v>150000</v>
      </c>
      <c r="V96" s="25">
        <f t="shared" si="41"/>
        <v>144910</v>
      </c>
      <c r="W96" s="26">
        <f t="shared" si="42"/>
        <v>-17</v>
      </c>
      <c r="X96" s="25"/>
      <c r="Y96" s="25">
        <v>2200</v>
      </c>
      <c r="Z96" s="17">
        <v>2</v>
      </c>
      <c r="AA96" s="24">
        <f t="shared" si="43"/>
        <v>4209</v>
      </c>
      <c r="AB96" s="17"/>
      <c r="AC96" s="29">
        <v>44896</v>
      </c>
      <c r="AD96" s="15">
        <v>1834</v>
      </c>
      <c r="AE96" s="30">
        <v>45092</v>
      </c>
      <c r="AF96" s="31">
        <f t="shared" si="60"/>
        <v>196</v>
      </c>
      <c r="AG96" s="32">
        <f t="shared" si="61"/>
        <v>985</v>
      </c>
      <c r="AH96" s="15"/>
      <c r="AI96" s="30"/>
      <c r="AJ96" s="31"/>
      <c r="AK96" s="32">
        <f t="shared" si="38"/>
        <v>0</v>
      </c>
      <c r="AL96" s="15">
        <v>2375</v>
      </c>
      <c r="AM96" s="30">
        <v>44887</v>
      </c>
      <c r="AN96" s="31">
        <v>0</v>
      </c>
      <c r="AO96" s="31">
        <v>0</v>
      </c>
      <c r="AP96" s="36">
        <f t="shared" si="44"/>
        <v>63615</v>
      </c>
      <c r="AQ96" s="32">
        <f t="shared" si="45"/>
        <v>63615</v>
      </c>
      <c r="AR96" s="36">
        <f t="shared" si="46"/>
        <v>79200</v>
      </c>
      <c r="AS96" s="32">
        <f t="shared" si="47"/>
        <v>985</v>
      </c>
      <c r="AT96" s="32">
        <f t="shared" si="48"/>
        <v>142815</v>
      </c>
      <c r="AV96" s="1">
        <v>133500</v>
      </c>
      <c r="AW96" s="8">
        <f t="shared" si="49"/>
        <v>11410</v>
      </c>
      <c r="AX96" s="8">
        <f t="shared" si="50"/>
        <v>144910</v>
      </c>
      <c r="AY96" s="1">
        <v>10</v>
      </c>
      <c r="AZ96" s="40">
        <f t="shared" si="53"/>
        <v>36</v>
      </c>
      <c r="BA96" s="8">
        <f t="shared" si="51"/>
        <v>-5090</v>
      </c>
    </row>
    <row r="97" customHeight="1" spans="1:53">
      <c r="A97" s="15">
        <v>94</v>
      </c>
      <c r="B97" s="16" t="s">
        <v>217</v>
      </c>
      <c r="C97" s="16" t="s">
        <v>367</v>
      </c>
      <c r="D97" s="16" t="s">
        <v>123</v>
      </c>
      <c r="E97" s="16" t="s">
        <v>313</v>
      </c>
      <c r="F97" s="17">
        <v>112717</v>
      </c>
      <c r="G97" s="17" t="s">
        <v>368</v>
      </c>
      <c r="H97" s="17" t="s">
        <v>132</v>
      </c>
      <c r="I97" s="17" t="s">
        <v>27</v>
      </c>
      <c r="J97" s="17">
        <v>19</v>
      </c>
      <c r="K97" s="17" t="s">
        <v>25</v>
      </c>
      <c r="L97" s="17" t="s">
        <v>216</v>
      </c>
      <c r="M97" s="20">
        <v>42542</v>
      </c>
      <c r="N97" s="20">
        <v>46194</v>
      </c>
      <c r="O97" s="20">
        <v>44587</v>
      </c>
      <c r="P97" s="21">
        <f t="shared" si="31"/>
        <v>4.4</v>
      </c>
      <c r="Q97" s="20">
        <v>43486</v>
      </c>
      <c r="R97" s="20">
        <v>45677</v>
      </c>
      <c r="S97" s="24">
        <f t="shared" si="40"/>
        <v>36</v>
      </c>
      <c r="T97" s="25">
        <v>720</v>
      </c>
      <c r="U97" s="25">
        <v>150000</v>
      </c>
      <c r="V97" s="25">
        <f t="shared" si="41"/>
        <v>144910</v>
      </c>
      <c r="W97" s="26">
        <f t="shared" si="42"/>
        <v>-17</v>
      </c>
      <c r="X97" s="25"/>
      <c r="Y97" s="25">
        <v>2200</v>
      </c>
      <c r="Z97" s="17">
        <v>2</v>
      </c>
      <c r="AA97" s="24">
        <f t="shared" si="43"/>
        <v>4209</v>
      </c>
      <c r="AB97" s="17"/>
      <c r="AC97" s="29">
        <v>44896</v>
      </c>
      <c r="AD97" s="15">
        <v>1834</v>
      </c>
      <c r="AE97" s="30">
        <v>45088</v>
      </c>
      <c r="AF97" s="31">
        <f t="shared" si="60"/>
        <v>192</v>
      </c>
      <c r="AG97" s="32">
        <f t="shared" si="61"/>
        <v>965</v>
      </c>
      <c r="AH97" s="15"/>
      <c r="AI97" s="30"/>
      <c r="AJ97" s="31"/>
      <c r="AK97" s="32">
        <f t="shared" si="38"/>
        <v>0</v>
      </c>
      <c r="AL97" s="15">
        <v>2375</v>
      </c>
      <c r="AM97" s="30">
        <v>45086</v>
      </c>
      <c r="AN97" s="31">
        <f t="shared" si="57"/>
        <v>190</v>
      </c>
      <c r="AO97" s="32">
        <f t="shared" si="39"/>
        <v>1236</v>
      </c>
      <c r="AP97" s="36">
        <f t="shared" si="44"/>
        <v>63760</v>
      </c>
      <c r="AQ97" s="32">
        <f t="shared" si="45"/>
        <v>63760</v>
      </c>
      <c r="AR97" s="36">
        <f t="shared" si="46"/>
        <v>79200</v>
      </c>
      <c r="AS97" s="32">
        <f t="shared" si="47"/>
        <v>2201</v>
      </c>
      <c r="AT97" s="32">
        <f t="shared" si="48"/>
        <v>142960</v>
      </c>
      <c r="AV97" s="1">
        <v>133500</v>
      </c>
      <c r="AW97" s="8">
        <f t="shared" si="49"/>
        <v>11410</v>
      </c>
      <c r="AX97" s="8">
        <f t="shared" si="50"/>
        <v>144910</v>
      </c>
      <c r="AY97" s="1">
        <v>10</v>
      </c>
      <c r="AZ97" s="40">
        <f t="shared" si="53"/>
        <v>36</v>
      </c>
      <c r="BA97" s="8">
        <f t="shared" si="51"/>
        <v>-5090</v>
      </c>
    </row>
    <row r="98" customHeight="1" spans="1:53">
      <c r="A98" s="15">
        <v>95</v>
      </c>
      <c r="B98" s="16" t="s">
        <v>217</v>
      </c>
      <c r="C98" s="16" t="s">
        <v>369</v>
      </c>
      <c r="D98" s="16" t="s">
        <v>123</v>
      </c>
      <c r="E98" s="16" t="s">
        <v>313</v>
      </c>
      <c r="F98" s="17">
        <v>112716</v>
      </c>
      <c r="G98" s="17" t="s">
        <v>370</v>
      </c>
      <c r="H98" s="17" t="s">
        <v>132</v>
      </c>
      <c r="I98" s="17" t="s">
        <v>27</v>
      </c>
      <c r="J98" s="17">
        <v>19</v>
      </c>
      <c r="K98" s="17" t="s">
        <v>25</v>
      </c>
      <c r="L98" s="17" t="s">
        <v>216</v>
      </c>
      <c r="M98" s="20">
        <v>42542</v>
      </c>
      <c r="N98" s="20">
        <v>46194</v>
      </c>
      <c r="O98" s="20">
        <v>44587</v>
      </c>
      <c r="P98" s="21">
        <f t="shared" si="31"/>
        <v>4.4</v>
      </c>
      <c r="Q98" s="20">
        <v>43486</v>
      </c>
      <c r="R98" s="20">
        <v>45677</v>
      </c>
      <c r="S98" s="24">
        <f t="shared" si="40"/>
        <v>36</v>
      </c>
      <c r="T98" s="25">
        <v>720</v>
      </c>
      <c r="U98" s="25">
        <v>150000</v>
      </c>
      <c r="V98" s="25">
        <f t="shared" si="41"/>
        <v>144910</v>
      </c>
      <c r="W98" s="26">
        <f t="shared" si="42"/>
        <v>-17</v>
      </c>
      <c r="X98" s="25"/>
      <c r="Y98" s="25">
        <v>2200</v>
      </c>
      <c r="Z98" s="17">
        <v>2</v>
      </c>
      <c r="AA98" s="24">
        <f t="shared" si="43"/>
        <v>6262</v>
      </c>
      <c r="AB98" s="17"/>
      <c r="AC98" s="29">
        <v>44896</v>
      </c>
      <c r="AD98" s="15">
        <v>1834</v>
      </c>
      <c r="AE98" s="30">
        <v>45080</v>
      </c>
      <c r="AF98" s="31">
        <f t="shared" si="60"/>
        <v>184</v>
      </c>
      <c r="AG98" s="32">
        <f t="shared" si="61"/>
        <v>925</v>
      </c>
      <c r="AH98" s="15">
        <v>2052.79</v>
      </c>
      <c r="AI98" s="30">
        <v>45080</v>
      </c>
      <c r="AJ98" s="31">
        <f t="shared" ref="AJ98:AJ109" si="63">DATEDIF(AC98,AI98,"d")</f>
        <v>184</v>
      </c>
      <c r="AK98" s="32">
        <f t="shared" si="38"/>
        <v>1035</v>
      </c>
      <c r="AL98" s="15">
        <v>2375</v>
      </c>
      <c r="AM98" s="30">
        <v>45080</v>
      </c>
      <c r="AN98" s="31">
        <f t="shared" si="57"/>
        <v>184</v>
      </c>
      <c r="AO98" s="32">
        <f t="shared" si="39"/>
        <v>1197</v>
      </c>
      <c r="AP98" s="36">
        <f t="shared" si="44"/>
        <v>63760</v>
      </c>
      <c r="AQ98" s="32">
        <f t="shared" si="45"/>
        <v>63760</v>
      </c>
      <c r="AR98" s="36">
        <f t="shared" si="46"/>
        <v>79200</v>
      </c>
      <c r="AS98" s="32">
        <f t="shared" si="47"/>
        <v>3157</v>
      </c>
      <c r="AT98" s="32">
        <f t="shared" si="48"/>
        <v>142960</v>
      </c>
      <c r="AV98" s="1">
        <v>133500</v>
      </c>
      <c r="AW98" s="8">
        <f t="shared" si="49"/>
        <v>11410</v>
      </c>
      <c r="AX98" s="8">
        <f t="shared" si="50"/>
        <v>144910</v>
      </c>
      <c r="AY98" s="1">
        <v>10</v>
      </c>
      <c r="AZ98" s="40">
        <f t="shared" si="53"/>
        <v>36</v>
      </c>
      <c r="BA98" s="8">
        <f t="shared" si="51"/>
        <v>-5090</v>
      </c>
    </row>
    <row r="99" customHeight="1" spans="1:53">
      <c r="A99" s="15">
        <v>96</v>
      </c>
      <c r="B99" s="16" t="s">
        <v>217</v>
      </c>
      <c r="C99" s="16" t="s">
        <v>371</v>
      </c>
      <c r="D99" s="16" t="s">
        <v>123</v>
      </c>
      <c r="E99" s="16" t="s">
        <v>313</v>
      </c>
      <c r="F99" s="17">
        <v>112718</v>
      </c>
      <c r="G99" s="17" t="s">
        <v>372</v>
      </c>
      <c r="H99" s="17" t="s">
        <v>132</v>
      </c>
      <c r="I99" s="17" t="s">
        <v>27</v>
      </c>
      <c r="J99" s="17">
        <v>19</v>
      </c>
      <c r="K99" s="17" t="s">
        <v>25</v>
      </c>
      <c r="L99" s="17" t="s">
        <v>216</v>
      </c>
      <c r="M99" s="20">
        <v>42542</v>
      </c>
      <c r="N99" s="20">
        <v>46194</v>
      </c>
      <c r="O99" s="20">
        <v>44587</v>
      </c>
      <c r="P99" s="21">
        <f t="shared" si="31"/>
        <v>4.4</v>
      </c>
      <c r="Q99" s="20">
        <v>43486</v>
      </c>
      <c r="R99" s="20">
        <v>45677</v>
      </c>
      <c r="S99" s="24">
        <f t="shared" si="40"/>
        <v>36</v>
      </c>
      <c r="T99" s="25">
        <v>720</v>
      </c>
      <c r="U99" s="25">
        <v>150000</v>
      </c>
      <c r="V99" s="25">
        <f t="shared" si="41"/>
        <v>144910</v>
      </c>
      <c r="W99" s="26">
        <f t="shared" si="42"/>
        <v>-17</v>
      </c>
      <c r="X99" s="25"/>
      <c r="Y99" s="25">
        <v>2200</v>
      </c>
      <c r="Z99" s="17">
        <v>2</v>
      </c>
      <c r="AA99" s="24">
        <f t="shared" si="43"/>
        <v>6262</v>
      </c>
      <c r="AB99" s="17"/>
      <c r="AC99" s="29">
        <v>44896</v>
      </c>
      <c r="AD99" s="15">
        <v>1834</v>
      </c>
      <c r="AE99" s="30">
        <v>45080</v>
      </c>
      <c r="AF99" s="31">
        <f t="shared" si="60"/>
        <v>184</v>
      </c>
      <c r="AG99" s="32">
        <f t="shared" si="61"/>
        <v>925</v>
      </c>
      <c r="AH99" s="15">
        <v>2052.79</v>
      </c>
      <c r="AI99" s="30">
        <v>45080</v>
      </c>
      <c r="AJ99" s="31">
        <f t="shared" si="63"/>
        <v>184</v>
      </c>
      <c r="AK99" s="32">
        <f t="shared" si="38"/>
        <v>1035</v>
      </c>
      <c r="AL99" s="15">
        <v>2375</v>
      </c>
      <c r="AM99" s="30">
        <v>45081</v>
      </c>
      <c r="AN99" s="31">
        <f t="shared" si="57"/>
        <v>185</v>
      </c>
      <c r="AO99" s="32">
        <f t="shared" si="39"/>
        <v>1204</v>
      </c>
      <c r="AP99" s="36">
        <f t="shared" si="44"/>
        <v>63760</v>
      </c>
      <c r="AQ99" s="32">
        <f t="shared" si="45"/>
        <v>63760</v>
      </c>
      <c r="AR99" s="36">
        <f t="shared" si="46"/>
        <v>79200</v>
      </c>
      <c r="AS99" s="32">
        <f t="shared" si="47"/>
        <v>3164</v>
      </c>
      <c r="AT99" s="32">
        <f t="shared" si="48"/>
        <v>142960</v>
      </c>
      <c r="AV99" s="1">
        <v>133500</v>
      </c>
      <c r="AW99" s="8">
        <f t="shared" si="49"/>
        <v>11410</v>
      </c>
      <c r="AX99" s="8">
        <f t="shared" si="50"/>
        <v>144910</v>
      </c>
      <c r="AY99" s="1">
        <v>10</v>
      </c>
      <c r="AZ99" s="40">
        <f t="shared" si="53"/>
        <v>36</v>
      </c>
      <c r="BA99" s="8">
        <f t="shared" si="51"/>
        <v>-5090</v>
      </c>
    </row>
    <row r="100" customHeight="1" spans="1:53">
      <c r="A100" s="15">
        <v>97</v>
      </c>
      <c r="B100" s="16" t="s">
        <v>217</v>
      </c>
      <c r="C100" s="16" t="s">
        <v>373</v>
      </c>
      <c r="D100" s="16" t="s">
        <v>123</v>
      </c>
      <c r="E100" s="16" t="s">
        <v>313</v>
      </c>
      <c r="F100" s="17">
        <v>112704</v>
      </c>
      <c r="G100" s="17" t="s">
        <v>374</v>
      </c>
      <c r="H100" s="17" t="s">
        <v>132</v>
      </c>
      <c r="I100" s="17" t="s">
        <v>27</v>
      </c>
      <c r="J100" s="17">
        <v>19</v>
      </c>
      <c r="K100" s="17" t="s">
        <v>39</v>
      </c>
      <c r="L100" s="17" t="s">
        <v>304</v>
      </c>
      <c r="M100" s="20">
        <v>42543</v>
      </c>
      <c r="N100" s="20">
        <v>46195</v>
      </c>
      <c r="O100" s="20">
        <v>44587</v>
      </c>
      <c r="P100" s="21">
        <f t="shared" si="31"/>
        <v>4.41</v>
      </c>
      <c r="Q100" s="20">
        <v>43486</v>
      </c>
      <c r="R100" s="20">
        <v>45677</v>
      </c>
      <c r="S100" s="24">
        <f t="shared" si="40"/>
        <v>36</v>
      </c>
      <c r="T100" s="25">
        <v>720</v>
      </c>
      <c r="U100" s="25">
        <v>150000</v>
      </c>
      <c r="V100" s="25">
        <f t="shared" si="41"/>
        <v>142739</v>
      </c>
      <c r="W100" s="26">
        <f t="shared" si="42"/>
        <v>-17</v>
      </c>
      <c r="X100" s="25"/>
      <c r="Y100" s="25">
        <v>2200</v>
      </c>
      <c r="Z100" s="17">
        <v>2</v>
      </c>
      <c r="AA100" s="24">
        <f t="shared" si="43"/>
        <v>6262</v>
      </c>
      <c r="AB100" s="17"/>
      <c r="AC100" s="29">
        <v>44896</v>
      </c>
      <c r="AD100" s="15">
        <v>1834</v>
      </c>
      <c r="AE100" s="30">
        <v>45088</v>
      </c>
      <c r="AF100" s="31">
        <f t="shared" si="60"/>
        <v>192</v>
      </c>
      <c r="AG100" s="32">
        <f t="shared" si="61"/>
        <v>965</v>
      </c>
      <c r="AH100" s="15">
        <v>2052.79</v>
      </c>
      <c r="AI100" s="30">
        <v>45087</v>
      </c>
      <c r="AJ100" s="31">
        <f t="shared" si="63"/>
        <v>191</v>
      </c>
      <c r="AK100" s="32">
        <f t="shared" si="38"/>
        <v>1074</v>
      </c>
      <c r="AL100" s="15">
        <v>2375</v>
      </c>
      <c r="AM100" s="30">
        <v>45087</v>
      </c>
      <c r="AN100" s="31">
        <f t="shared" si="57"/>
        <v>191</v>
      </c>
      <c r="AO100" s="32">
        <f t="shared" si="39"/>
        <v>1243</v>
      </c>
      <c r="AP100" s="36">
        <f t="shared" si="44"/>
        <v>62948</v>
      </c>
      <c r="AQ100" s="32">
        <f t="shared" si="45"/>
        <v>62948</v>
      </c>
      <c r="AR100" s="36">
        <f t="shared" si="46"/>
        <v>79200</v>
      </c>
      <c r="AS100" s="32">
        <f t="shared" si="47"/>
        <v>3282</v>
      </c>
      <c r="AT100" s="32">
        <f t="shared" si="48"/>
        <v>142148</v>
      </c>
      <c r="AV100" s="1">
        <v>131500</v>
      </c>
      <c r="AW100" s="8">
        <f t="shared" si="49"/>
        <v>11239</v>
      </c>
      <c r="AX100" s="8">
        <f t="shared" si="50"/>
        <v>142739</v>
      </c>
      <c r="AY100" s="1">
        <v>10</v>
      </c>
      <c r="AZ100" s="40">
        <f t="shared" si="53"/>
        <v>36</v>
      </c>
      <c r="BA100" s="8">
        <f t="shared" si="51"/>
        <v>-7261</v>
      </c>
    </row>
    <row r="101" customHeight="1" spans="1:53">
      <c r="A101" s="15">
        <v>98</v>
      </c>
      <c r="B101" s="16" t="s">
        <v>217</v>
      </c>
      <c r="C101" s="16" t="s">
        <v>375</v>
      </c>
      <c r="D101" s="16" t="s">
        <v>123</v>
      </c>
      <c r="E101" s="16" t="s">
        <v>313</v>
      </c>
      <c r="F101" s="17">
        <v>112699</v>
      </c>
      <c r="G101" s="17" t="s">
        <v>376</v>
      </c>
      <c r="H101" s="17" t="s">
        <v>132</v>
      </c>
      <c r="I101" s="17" t="s">
        <v>27</v>
      </c>
      <c r="J101" s="17">
        <v>19</v>
      </c>
      <c r="K101" s="17" t="s">
        <v>25</v>
      </c>
      <c r="L101" s="17" t="s">
        <v>216</v>
      </c>
      <c r="M101" s="20">
        <v>42542</v>
      </c>
      <c r="N101" s="20">
        <v>46194</v>
      </c>
      <c r="O101" s="20">
        <v>44587</v>
      </c>
      <c r="P101" s="21">
        <f t="shared" si="31"/>
        <v>4.4</v>
      </c>
      <c r="Q101" s="20">
        <v>43486</v>
      </c>
      <c r="R101" s="20">
        <v>45677</v>
      </c>
      <c r="S101" s="24">
        <f t="shared" si="40"/>
        <v>36</v>
      </c>
      <c r="T101" s="25">
        <v>720</v>
      </c>
      <c r="U101" s="25">
        <v>150000</v>
      </c>
      <c r="V101" s="25">
        <f t="shared" si="41"/>
        <v>144910</v>
      </c>
      <c r="W101" s="26">
        <f t="shared" si="42"/>
        <v>-17</v>
      </c>
      <c r="X101" s="25"/>
      <c r="Y101" s="25">
        <v>2200</v>
      </c>
      <c r="Z101" s="17">
        <v>2</v>
      </c>
      <c r="AA101" s="24">
        <f t="shared" si="43"/>
        <v>4209</v>
      </c>
      <c r="AB101" s="17"/>
      <c r="AC101" s="29">
        <v>44896</v>
      </c>
      <c r="AD101" s="15">
        <v>1834</v>
      </c>
      <c r="AE101" s="30">
        <v>45081</v>
      </c>
      <c r="AF101" s="31">
        <f t="shared" si="60"/>
        <v>185</v>
      </c>
      <c r="AG101" s="32">
        <f t="shared" si="61"/>
        <v>930</v>
      </c>
      <c r="AH101" s="15"/>
      <c r="AI101" s="30"/>
      <c r="AJ101" s="31">
        <v>0</v>
      </c>
      <c r="AK101" s="31">
        <v>0</v>
      </c>
      <c r="AL101" s="15">
        <v>2375</v>
      </c>
      <c r="AM101" s="30">
        <v>45081</v>
      </c>
      <c r="AN101" s="31">
        <f t="shared" si="57"/>
        <v>185</v>
      </c>
      <c r="AO101" s="32">
        <f t="shared" si="39"/>
        <v>1204</v>
      </c>
      <c r="AP101" s="36">
        <f t="shared" si="44"/>
        <v>63760</v>
      </c>
      <c r="AQ101" s="32">
        <f t="shared" si="45"/>
        <v>63760</v>
      </c>
      <c r="AR101" s="36">
        <f t="shared" si="46"/>
        <v>79200</v>
      </c>
      <c r="AS101" s="32">
        <f t="shared" si="47"/>
        <v>2134</v>
      </c>
      <c r="AT101" s="32">
        <f t="shared" si="48"/>
        <v>142960</v>
      </c>
      <c r="AV101" s="1">
        <v>133500</v>
      </c>
      <c r="AW101" s="8">
        <f t="shared" si="49"/>
        <v>11410</v>
      </c>
      <c r="AX101" s="8">
        <f t="shared" si="50"/>
        <v>144910</v>
      </c>
      <c r="AY101" s="1">
        <v>10</v>
      </c>
      <c r="AZ101" s="40">
        <f t="shared" si="53"/>
        <v>36</v>
      </c>
      <c r="BA101" s="8">
        <f t="shared" si="51"/>
        <v>-5090</v>
      </c>
    </row>
    <row r="102" customHeight="1" spans="1:53">
      <c r="A102" s="15">
        <v>99</v>
      </c>
      <c r="B102" s="16" t="s">
        <v>217</v>
      </c>
      <c r="C102" s="16" t="s">
        <v>377</v>
      </c>
      <c r="D102" s="16" t="s">
        <v>123</v>
      </c>
      <c r="E102" s="16" t="s">
        <v>313</v>
      </c>
      <c r="F102" s="17">
        <v>112876</v>
      </c>
      <c r="G102" s="17" t="s">
        <v>378</v>
      </c>
      <c r="H102" s="17" t="s">
        <v>132</v>
      </c>
      <c r="I102" s="17" t="s">
        <v>27</v>
      </c>
      <c r="J102" s="17">
        <v>19</v>
      </c>
      <c r="K102" s="17" t="s">
        <v>25</v>
      </c>
      <c r="L102" s="17" t="s">
        <v>216</v>
      </c>
      <c r="M102" s="20">
        <v>42542</v>
      </c>
      <c r="N102" s="20">
        <v>46194</v>
      </c>
      <c r="O102" s="20">
        <v>44587</v>
      </c>
      <c r="P102" s="21">
        <f t="shared" si="31"/>
        <v>4.4</v>
      </c>
      <c r="Q102" s="20">
        <v>43486</v>
      </c>
      <c r="R102" s="20">
        <v>45677</v>
      </c>
      <c r="S102" s="24">
        <f t="shared" si="40"/>
        <v>36</v>
      </c>
      <c r="T102" s="25">
        <v>720</v>
      </c>
      <c r="U102" s="25">
        <v>150000</v>
      </c>
      <c r="V102" s="25">
        <f t="shared" si="41"/>
        <v>144910</v>
      </c>
      <c r="W102" s="26">
        <f t="shared" si="42"/>
        <v>-17</v>
      </c>
      <c r="X102" s="25"/>
      <c r="Y102" s="25">
        <v>2200</v>
      </c>
      <c r="Z102" s="17">
        <v>2</v>
      </c>
      <c r="AA102" s="24">
        <f t="shared" si="43"/>
        <v>6262</v>
      </c>
      <c r="AB102" s="17"/>
      <c r="AC102" s="29">
        <v>44896</v>
      </c>
      <c r="AD102" s="15">
        <v>1834</v>
      </c>
      <c r="AE102" s="30">
        <v>45083</v>
      </c>
      <c r="AF102" s="31">
        <f t="shared" si="60"/>
        <v>187</v>
      </c>
      <c r="AG102" s="32">
        <f t="shared" si="61"/>
        <v>940</v>
      </c>
      <c r="AH102" s="15">
        <v>2052.79</v>
      </c>
      <c r="AI102" s="30">
        <v>45083</v>
      </c>
      <c r="AJ102" s="31">
        <f t="shared" si="63"/>
        <v>187</v>
      </c>
      <c r="AK102" s="32">
        <f t="shared" si="38"/>
        <v>1052</v>
      </c>
      <c r="AL102" s="15">
        <v>2375</v>
      </c>
      <c r="AM102" s="30">
        <v>45083</v>
      </c>
      <c r="AN102" s="31">
        <f t="shared" si="57"/>
        <v>187</v>
      </c>
      <c r="AO102" s="32">
        <f t="shared" si="39"/>
        <v>1217</v>
      </c>
      <c r="AP102" s="36">
        <f t="shared" si="44"/>
        <v>63760</v>
      </c>
      <c r="AQ102" s="32">
        <f t="shared" si="45"/>
        <v>63760</v>
      </c>
      <c r="AR102" s="36">
        <f t="shared" si="46"/>
        <v>79200</v>
      </c>
      <c r="AS102" s="32">
        <f t="shared" si="47"/>
        <v>3209</v>
      </c>
      <c r="AT102" s="32">
        <f t="shared" si="48"/>
        <v>142960</v>
      </c>
      <c r="AV102" s="1">
        <v>133500</v>
      </c>
      <c r="AW102" s="8">
        <f t="shared" si="49"/>
        <v>11410</v>
      </c>
      <c r="AX102" s="8">
        <f t="shared" si="50"/>
        <v>144910</v>
      </c>
      <c r="AY102" s="1">
        <v>10</v>
      </c>
      <c r="AZ102" s="40">
        <f t="shared" si="53"/>
        <v>36</v>
      </c>
      <c r="BA102" s="8">
        <f t="shared" si="51"/>
        <v>-5090</v>
      </c>
    </row>
    <row r="103" customHeight="1" spans="1:53">
      <c r="A103" s="15">
        <v>100</v>
      </c>
      <c r="B103" s="16" t="s">
        <v>217</v>
      </c>
      <c r="C103" s="16" t="s">
        <v>379</v>
      </c>
      <c r="D103" s="16" t="s">
        <v>123</v>
      </c>
      <c r="E103" s="16" t="s">
        <v>313</v>
      </c>
      <c r="F103" s="17">
        <v>112615</v>
      </c>
      <c r="G103" s="17" t="s">
        <v>380</v>
      </c>
      <c r="H103" s="17" t="s">
        <v>132</v>
      </c>
      <c r="I103" s="17" t="s">
        <v>27</v>
      </c>
      <c r="J103" s="17">
        <v>19</v>
      </c>
      <c r="K103" s="17" t="s">
        <v>25</v>
      </c>
      <c r="L103" s="17" t="s">
        <v>216</v>
      </c>
      <c r="M103" s="20">
        <v>42551</v>
      </c>
      <c r="N103" s="20">
        <v>46203</v>
      </c>
      <c r="O103" s="20">
        <v>44587</v>
      </c>
      <c r="P103" s="21">
        <f t="shared" si="31"/>
        <v>4.43</v>
      </c>
      <c r="Q103" s="20">
        <v>43486</v>
      </c>
      <c r="R103" s="20">
        <v>45677</v>
      </c>
      <c r="S103" s="24">
        <f t="shared" si="40"/>
        <v>36</v>
      </c>
      <c r="T103" s="25">
        <v>720</v>
      </c>
      <c r="U103" s="25">
        <v>150000</v>
      </c>
      <c r="V103" s="25">
        <f t="shared" si="41"/>
        <v>144910</v>
      </c>
      <c r="W103" s="26">
        <f t="shared" si="42"/>
        <v>-18</v>
      </c>
      <c r="X103" s="25"/>
      <c r="Y103" s="25">
        <v>2200</v>
      </c>
      <c r="Z103" s="17">
        <v>2</v>
      </c>
      <c r="AA103" s="24">
        <f t="shared" si="43"/>
        <v>6262</v>
      </c>
      <c r="AB103" s="17"/>
      <c r="AC103" s="29">
        <v>44896</v>
      </c>
      <c r="AD103" s="15">
        <v>1834</v>
      </c>
      <c r="AE103" s="30">
        <v>45092</v>
      </c>
      <c r="AF103" s="31">
        <f t="shared" si="60"/>
        <v>196</v>
      </c>
      <c r="AG103" s="32">
        <f t="shared" si="61"/>
        <v>985</v>
      </c>
      <c r="AH103" s="15">
        <v>2052.79</v>
      </c>
      <c r="AI103" s="30">
        <v>45092</v>
      </c>
      <c r="AJ103" s="31">
        <f t="shared" si="63"/>
        <v>196</v>
      </c>
      <c r="AK103" s="32">
        <f t="shared" si="38"/>
        <v>1102</v>
      </c>
      <c r="AL103" s="15">
        <v>2375</v>
      </c>
      <c r="AM103" s="30">
        <v>45093</v>
      </c>
      <c r="AN103" s="31">
        <f t="shared" si="57"/>
        <v>197</v>
      </c>
      <c r="AO103" s="32">
        <f t="shared" si="39"/>
        <v>1282</v>
      </c>
      <c r="AP103" s="36">
        <f t="shared" si="44"/>
        <v>64195</v>
      </c>
      <c r="AQ103" s="32">
        <f t="shared" si="45"/>
        <v>64195</v>
      </c>
      <c r="AR103" s="36">
        <f t="shared" si="46"/>
        <v>79200</v>
      </c>
      <c r="AS103" s="32">
        <f t="shared" si="47"/>
        <v>3369</v>
      </c>
      <c r="AT103" s="32">
        <f t="shared" si="48"/>
        <v>143395</v>
      </c>
      <c r="AV103" s="1">
        <v>133500</v>
      </c>
      <c r="AW103" s="8">
        <f t="shared" si="49"/>
        <v>11410</v>
      </c>
      <c r="AX103" s="8">
        <f t="shared" si="50"/>
        <v>144910</v>
      </c>
      <c r="AY103" s="1">
        <v>10</v>
      </c>
      <c r="AZ103" s="40">
        <f t="shared" si="53"/>
        <v>36</v>
      </c>
      <c r="BA103" s="8">
        <f t="shared" si="51"/>
        <v>-5090</v>
      </c>
    </row>
    <row r="104" customHeight="1" spans="1:53">
      <c r="A104" s="15">
        <v>101</v>
      </c>
      <c r="B104" s="16" t="s">
        <v>381</v>
      </c>
      <c r="C104" s="16" t="s">
        <v>382</v>
      </c>
      <c r="D104" s="16" t="s">
        <v>123</v>
      </c>
      <c r="E104" s="16" t="s">
        <v>313</v>
      </c>
      <c r="F104" s="17">
        <v>112816</v>
      </c>
      <c r="G104" s="17" t="s">
        <v>383</v>
      </c>
      <c r="H104" s="17" t="s">
        <v>132</v>
      </c>
      <c r="I104" s="17" t="s">
        <v>27</v>
      </c>
      <c r="J104" s="17">
        <v>19</v>
      </c>
      <c r="K104" s="17" t="s">
        <v>42</v>
      </c>
      <c r="L104" s="17" t="s">
        <v>384</v>
      </c>
      <c r="M104" s="20">
        <v>42187</v>
      </c>
      <c r="N104" s="20">
        <v>45840</v>
      </c>
      <c r="O104" s="20">
        <v>44587</v>
      </c>
      <c r="P104" s="21">
        <f t="shared" si="31"/>
        <v>3.43</v>
      </c>
      <c r="Q104" s="20">
        <v>44467</v>
      </c>
      <c r="R104" s="20">
        <v>45927</v>
      </c>
      <c r="S104" s="24">
        <f t="shared" si="40"/>
        <v>45</v>
      </c>
      <c r="T104" s="25">
        <v>720</v>
      </c>
      <c r="U104" s="25">
        <v>150000</v>
      </c>
      <c r="V104" s="25">
        <f t="shared" si="41"/>
        <v>141654</v>
      </c>
      <c r="W104" s="26">
        <f t="shared" si="42"/>
        <v>3</v>
      </c>
      <c r="X104" s="25"/>
      <c r="Y104" s="25">
        <v>2200</v>
      </c>
      <c r="Z104" s="17">
        <v>2</v>
      </c>
      <c r="AA104" s="24">
        <f t="shared" si="43"/>
        <v>5188</v>
      </c>
      <c r="AB104" s="17"/>
      <c r="AC104" s="29">
        <v>44896</v>
      </c>
      <c r="AD104" s="15">
        <v>760</v>
      </c>
      <c r="AE104" s="30">
        <v>45069</v>
      </c>
      <c r="AF104" s="31">
        <f t="shared" si="60"/>
        <v>173</v>
      </c>
      <c r="AG104" s="32">
        <f t="shared" si="61"/>
        <v>360</v>
      </c>
      <c r="AH104" s="15">
        <v>2052.79</v>
      </c>
      <c r="AI104" s="30">
        <v>45113</v>
      </c>
      <c r="AJ104" s="31">
        <f t="shared" si="63"/>
        <v>217</v>
      </c>
      <c r="AK104" s="32">
        <f t="shared" si="38"/>
        <v>1220</v>
      </c>
      <c r="AL104" s="15">
        <v>2375</v>
      </c>
      <c r="AM104" s="30">
        <v>44992</v>
      </c>
      <c r="AN104" s="31">
        <f t="shared" si="57"/>
        <v>96</v>
      </c>
      <c r="AO104" s="32">
        <f t="shared" si="39"/>
        <v>625</v>
      </c>
      <c r="AP104" s="36">
        <f t="shared" si="44"/>
        <v>48587</v>
      </c>
      <c r="AQ104" s="32">
        <f t="shared" si="45"/>
        <v>48587</v>
      </c>
      <c r="AR104" s="36">
        <f t="shared" si="46"/>
        <v>96800</v>
      </c>
      <c r="AS104" s="32">
        <f t="shared" si="47"/>
        <v>2205</v>
      </c>
      <c r="AT104" s="32">
        <f t="shared" si="48"/>
        <v>145387</v>
      </c>
      <c r="AV104" s="1">
        <v>130500</v>
      </c>
      <c r="AW104" s="8">
        <f t="shared" si="49"/>
        <v>11154</v>
      </c>
      <c r="AX104" s="8">
        <f t="shared" si="50"/>
        <v>141654</v>
      </c>
      <c r="AY104" s="1">
        <v>10</v>
      </c>
      <c r="AZ104" s="40">
        <f>S104-W104+W104*0.5</f>
        <v>44</v>
      </c>
      <c r="BA104" s="8">
        <f t="shared" si="51"/>
        <v>-8346</v>
      </c>
    </row>
    <row r="105" customHeight="1" spans="1:53">
      <c r="A105" s="15">
        <v>102</v>
      </c>
      <c r="B105" s="16" t="s">
        <v>217</v>
      </c>
      <c r="C105" s="16" t="s">
        <v>385</v>
      </c>
      <c r="D105" s="16" t="s">
        <v>123</v>
      </c>
      <c r="E105" s="16" t="s">
        <v>313</v>
      </c>
      <c r="F105" s="17">
        <v>112712</v>
      </c>
      <c r="G105" s="17" t="s">
        <v>386</v>
      </c>
      <c r="H105" s="17" t="s">
        <v>132</v>
      </c>
      <c r="I105" s="17" t="s">
        <v>27</v>
      </c>
      <c r="J105" s="17">
        <v>19</v>
      </c>
      <c r="K105" s="17" t="s">
        <v>49</v>
      </c>
      <c r="L105" s="17" t="s">
        <v>387</v>
      </c>
      <c r="M105" s="20">
        <v>42730</v>
      </c>
      <c r="N105" s="20">
        <v>46382</v>
      </c>
      <c r="O105" s="20">
        <v>44587</v>
      </c>
      <c r="P105" s="21">
        <f t="shared" si="31"/>
        <v>4.92</v>
      </c>
      <c r="Q105" s="20">
        <v>43486</v>
      </c>
      <c r="R105" s="20">
        <v>45677</v>
      </c>
      <c r="S105" s="24">
        <f t="shared" si="40"/>
        <v>36</v>
      </c>
      <c r="T105" s="25">
        <v>720</v>
      </c>
      <c r="U105" s="25">
        <v>150000</v>
      </c>
      <c r="V105" s="25">
        <f t="shared" si="41"/>
        <v>134056</v>
      </c>
      <c r="W105" s="26">
        <f t="shared" si="42"/>
        <v>-24</v>
      </c>
      <c r="X105" s="25"/>
      <c r="Y105" s="25">
        <v>2200</v>
      </c>
      <c r="Z105" s="17">
        <v>2</v>
      </c>
      <c r="AA105" s="24">
        <f t="shared" si="43"/>
        <v>7853</v>
      </c>
      <c r="AB105" s="17"/>
      <c r="AC105" s="29">
        <v>44896</v>
      </c>
      <c r="AD105" s="15">
        <v>2358</v>
      </c>
      <c r="AE105" s="30">
        <v>44909</v>
      </c>
      <c r="AF105" s="31">
        <f t="shared" si="60"/>
        <v>13</v>
      </c>
      <c r="AG105" s="32">
        <f t="shared" si="61"/>
        <v>84</v>
      </c>
      <c r="AH105" s="15">
        <v>3120.23</v>
      </c>
      <c r="AI105" s="30">
        <v>45039</v>
      </c>
      <c r="AJ105" s="31">
        <f t="shared" si="63"/>
        <v>143</v>
      </c>
      <c r="AK105" s="32">
        <f t="shared" si="38"/>
        <v>1222</v>
      </c>
      <c r="AL105" s="15">
        <v>2375</v>
      </c>
      <c r="AM105" s="30">
        <v>45040</v>
      </c>
      <c r="AN105" s="31">
        <f t="shared" si="57"/>
        <v>144</v>
      </c>
      <c r="AO105" s="32">
        <f t="shared" si="39"/>
        <v>937</v>
      </c>
      <c r="AP105" s="36">
        <f t="shared" si="44"/>
        <v>65956</v>
      </c>
      <c r="AQ105" s="32">
        <f t="shared" si="45"/>
        <v>65956</v>
      </c>
      <c r="AR105" s="36">
        <f t="shared" si="46"/>
        <v>79200</v>
      </c>
      <c r="AS105" s="32">
        <f t="shared" si="47"/>
        <v>2243</v>
      </c>
      <c r="AT105" s="32">
        <f t="shared" si="48"/>
        <v>145156</v>
      </c>
      <c r="AV105" s="1">
        <v>123500</v>
      </c>
      <c r="AW105" s="8">
        <f t="shared" si="49"/>
        <v>10556</v>
      </c>
      <c r="AX105" s="8">
        <f t="shared" si="50"/>
        <v>134056</v>
      </c>
      <c r="AY105" s="1">
        <v>10</v>
      </c>
      <c r="AZ105" s="40">
        <f t="shared" si="53"/>
        <v>36</v>
      </c>
      <c r="BA105" s="8">
        <f t="shared" si="51"/>
        <v>-15944</v>
      </c>
    </row>
    <row r="106" customHeight="1" spans="1:53">
      <c r="A106" s="15">
        <v>103</v>
      </c>
      <c r="B106" s="16" t="s">
        <v>217</v>
      </c>
      <c r="C106" s="16" t="s">
        <v>388</v>
      </c>
      <c r="D106" s="16" t="s">
        <v>123</v>
      </c>
      <c r="E106" s="16" t="s">
        <v>313</v>
      </c>
      <c r="F106" s="17">
        <v>112702</v>
      </c>
      <c r="G106" s="17" t="s">
        <v>389</v>
      </c>
      <c r="H106" s="17" t="s">
        <v>132</v>
      </c>
      <c r="I106" s="17" t="s">
        <v>27</v>
      </c>
      <c r="J106" s="17">
        <v>19</v>
      </c>
      <c r="K106" s="17" t="s">
        <v>49</v>
      </c>
      <c r="L106" s="17" t="s">
        <v>387</v>
      </c>
      <c r="M106" s="20">
        <v>42730</v>
      </c>
      <c r="N106" s="20">
        <v>46382</v>
      </c>
      <c r="O106" s="20">
        <v>44587</v>
      </c>
      <c r="P106" s="21">
        <f t="shared" si="31"/>
        <v>4.92</v>
      </c>
      <c r="Q106" s="20">
        <v>43486</v>
      </c>
      <c r="R106" s="20">
        <v>45677</v>
      </c>
      <c r="S106" s="24">
        <f t="shared" si="40"/>
        <v>36</v>
      </c>
      <c r="T106" s="25">
        <v>720</v>
      </c>
      <c r="U106" s="25">
        <v>150000</v>
      </c>
      <c r="V106" s="25">
        <f t="shared" si="41"/>
        <v>134056</v>
      </c>
      <c r="W106" s="26">
        <f t="shared" si="42"/>
        <v>-24</v>
      </c>
      <c r="X106" s="25"/>
      <c r="Y106" s="25">
        <v>2200</v>
      </c>
      <c r="Z106" s="17">
        <v>2</v>
      </c>
      <c r="AA106" s="24">
        <f t="shared" si="43"/>
        <v>7607</v>
      </c>
      <c r="AB106" s="17"/>
      <c r="AC106" s="29">
        <v>44896</v>
      </c>
      <c r="AD106" s="15">
        <v>2358</v>
      </c>
      <c r="AE106" s="30">
        <v>44909</v>
      </c>
      <c r="AF106" s="31">
        <f t="shared" si="60"/>
        <v>13</v>
      </c>
      <c r="AG106" s="32">
        <f t="shared" si="61"/>
        <v>84</v>
      </c>
      <c r="AH106" s="15">
        <v>2873.9</v>
      </c>
      <c r="AI106" s="30">
        <v>45039</v>
      </c>
      <c r="AJ106" s="31">
        <f t="shared" si="63"/>
        <v>143</v>
      </c>
      <c r="AK106" s="32">
        <f t="shared" si="38"/>
        <v>1126</v>
      </c>
      <c r="AL106" s="15">
        <v>2375</v>
      </c>
      <c r="AM106" s="30">
        <v>45040</v>
      </c>
      <c r="AN106" s="31">
        <f t="shared" si="57"/>
        <v>144</v>
      </c>
      <c r="AO106" s="32">
        <f t="shared" si="39"/>
        <v>937</v>
      </c>
      <c r="AP106" s="36">
        <f t="shared" si="44"/>
        <v>65956</v>
      </c>
      <c r="AQ106" s="32">
        <f t="shared" si="45"/>
        <v>65956</v>
      </c>
      <c r="AR106" s="36">
        <f t="shared" si="46"/>
        <v>79200</v>
      </c>
      <c r="AS106" s="32">
        <f t="shared" si="47"/>
        <v>2147</v>
      </c>
      <c r="AT106" s="32">
        <f t="shared" si="48"/>
        <v>145156</v>
      </c>
      <c r="AV106" s="1">
        <v>123500</v>
      </c>
      <c r="AW106" s="8">
        <f t="shared" si="49"/>
        <v>10556</v>
      </c>
      <c r="AX106" s="8">
        <f t="shared" si="50"/>
        <v>134056</v>
      </c>
      <c r="AY106" s="1">
        <v>10</v>
      </c>
      <c r="AZ106" s="40">
        <f t="shared" si="53"/>
        <v>36</v>
      </c>
      <c r="BA106" s="8">
        <f t="shared" si="51"/>
        <v>-15944</v>
      </c>
    </row>
    <row r="107" customHeight="1" spans="1:53">
      <c r="A107" s="15">
        <v>104</v>
      </c>
      <c r="B107" s="16" t="s">
        <v>217</v>
      </c>
      <c r="C107" s="16" t="s">
        <v>390</v>
      </c>
      <c r="D107" s="16" t="s">
        <v>123</v>
      </c>
      <c r="E107" s="16" t="s">
        <v>313</v>
      </c>
      <c r="F107" s="17">
        <v>112690</v>
      </c>
      <c r="G107" s="17" t="s">
        <v>391</v>
      </c>
      <c r="H107" s="17" t="s">
        <v>132</v>
      </c>
      <c r="I107" s="17" t="s">
        <v>27</v>
      </c>
      <c r="J107" s="17">
        <v>19</v>
      </c>
      <c r="K107" s="17" t="s">
        <v>51</v>
      </c>
      <c r="L107" s="17" t="s">
        <v>392</v>
      </c>
      <c r="M107" s="20">
        <v>42733</v>
      </c>
      <c r="N107" s="20">
        <v>46385</v>
      </c>
      <c r="O107" s="20">
        <v>44587</v>
      </c>
      <c r="P107" s="21">
        <f t="shared" si="31"/>
        <v>4.93</v>
      </c>
      <c r="Q107" s="20">
        <v>43486</v>
      </c>
      <c r="R107" s="20">
        <v>45677</v>
      </c>
      <c r="S107" s="24">
        <f t="shared" si="40"/>
        <v>36</v>
      </c>
      <c r="T107" s="25">
        <v>720</v>
      </c>
      <c r="U107" s="25">
        <v>150000</v>
      </c>
      <c r="V107" s="25">
        <f t="shared" si="41"/>
        <v>124286</v>
      </c>
      <c r="W107" s="26">
        <f t="shared" si="42"/>
        <v>-24</v>
      </c>
      <c r="X107" s="25"/>
      <c r="Y107" s="25">
        <v>2200</v>
      </c>
      <c r="Z107" s="17">
        <v>2</v>
      </c>
      <c r="AA107" s="24">
        <f t="shared" si="43"/>
        <v>7607</v>
      </c>
      <c r="AB107" s="17"/>
      <c r="AC107" s="29">
        <v>44896</v>
      </c>
      <c r="AD107" s="15">
        <v>2358</v>
      </c>
      <c r="AE107" s="30">
        <v>44956</v>
      </c>
      <c r="AF107" s="31">
        <f t="shared" si="60"/>
        <v>60</v>
      </c>
      <c r="AG107" s="32">
        <f t="shared" si="61"/>
        <v>388</v>
      </c>
      <c r="AH107" s="15">
        <v>2873.9</v>
      </c>
      <c r="AI107" s="30">
        <v>45054</v>
      </c>
      <c r="AJ107" s="31">
        <f t="shared" si="63"/>
        <v>158</v>
      </c>
      <c r="AK107" s="32">
        <f t="shared" si="38"/>
        <v>1244</v>
      </c>
      <c r="AL107" s="15">
        <v>2375</v>
      </c>
      <c r="AM107" s="30">
        <v>45054</v>
      </c>
      <c r="AN107" s="31">
        <f t="shared" si="57"/>
        <v>158</v>
      </c>
      <c r="AO107" s="32">
        <f t="shared" si="39"/>
        <v>1028</v>
      </c>
      <c r="AP107" s="36">
        <f t="shared" si="44"/>
        <v>61273</v>
      </c>
      <c r="AQ107" s="32">
        <f t="shared" si="45"/>
        <v>61273</v>
      </c>
      <c r="AR107" s="36">
        <f t="shared" si="46"/>
        <v>79200</v>
      </c>
      <c r="AS107" s="32">
        <f t="shared" si="47"/>
        <v>2660</v>
      </c>
      <c r="AT107" s="32">
        <f t="shared" si="48"/>
        <v>140473</v>
      </c>
      <c r="AV107" s="1">
        <v>114500</v>
      </c>
      <c r="AW107" s="8">
        <f t="shared" si="49"/>
        <v>9786</v>
      </c>
      <c r="AX107" s="8">
        <f t="shared" si="50"/>
        <v>124286</v>
      </c>
      <c r="AY107" s="1">
        <v>10</v>
      </c>
      <c r="AZ107" s="40">
        <f t="shared" si="53"/>
        <v>36</v>
      </c>
      <c r="BA107" s="8">
        <f t="shared" si="51"/>
        <v>-25714</v>
      </c>
    </row>
    <row r="108" customHeight="1" spans="1:53">
      <c r="A108" s="15">
        <v>105</v>
      </c>
      <c r="B108" s="16" t="s">
        <v>217</v>
      </c>
      <c r="C108" s="16" t="s">
        <v>393</v>
      </c>
      <c r="D108" s="16" t="s">
        <v>123</v>
      </c>
      <c r="E108" s="16" t="s">
        <v>313</v>
      </c>
      <c r="F108" s="17">
        <v>112711</v>
      </c>
      <c r="G108" s="17" t="s">
        <v>394</v>
      </c>
      <c r="H108" s="17" t="s">
        <v>132</v>
      </c>
      <c r="I108" s="17" t="s">
        <v>27</v>
      </c>
      <c r="J108" s="17">
        <v>19</v>
      </c>
      <c r="K108" s="17" t="s">
        <v>25</v>
      </c>
      <c r="L108" s="17" t="s">
        <v>216</v>
      </c>
      <c r="M108" s="20">
        <v>42382</v>
      </c>
      <c r="N108" s="20">
        <v>46035</v>
      </c>
      <c r="O108" s="20">
        <v>44587</v>
      </c>
      <c r="P108" s="21">
        <f t="shared" si="31"/>
        <v>3.97</v>
      </c>
      <c r="Q108" s="20">
        <v>43979</v>
      </c>
      <c r="R108" s="20">
        <v>46169</v>
      </c>
      <c r="S108" s="24">
        <f t="shared" si="40"/>
        <v>53</v>
      </c>
      <c r="T108" s="25">
        <v>720</v>
      </c>
      <c r="U108" s="25">
        <v>150000</v>
      </c>
      <c r="V108" s="25">
        <f t="shared" si="41"/>
        <v>144910</v>
      </c>
      <c r="W108" s="26">
        <f t="shared" si="42"/>
        <v>4</v>
      </c>
      <c r="X108" s="25"/>
      <c r="Y108" s="25">
        <v>2200</v>
      </c>
      <c r="Z108" s="17">
        <v>2</v>
      </c>
      <c r="AA108" s="24">
        <f t="shared" si="43"/>
        <v>4970</v>
      </c>
      <c r="AB108" s="17"/>
      <c r="AC108" s="29">
        <v>44896</v>
      </c>
      <c r="AD108" s="15">
        <v>2096</v>
      </c>
      <c r="AE108" s="30">
        <v>45087</v>
      </c>
      <c r="AF108" s="31">
        <f t="shared" si="60"/>
        <v>191</v>
      </c>
      <c r="AG108" s="32">
        <f t="shared" si="61"/>
        <v>1097</v>
      </c>
      <c r="AH108" s="15">
        <v>2873.9</v>
      </c>
      <c r="AI108" s="30">
        <v>45088</v>
      </c>
      <c r="AJ108" s="31">
        <f t="shared" si="63"/>
        <v>192</v>
      </c>
      <c r="AK108" s="32">
        <f t="shared" si="38"/>
        <v>1512</v>
      </c>
      <c r="AL108" s="15"/>
      <c r="AM108" s="30"/>
      <c r="AN108" s="31"/>
      <c r="AO108" s="32">
        <f t="shared" si="39"/>
        <v>0</v>
      </c>
      <c r="AP108" s="36">
        <f t="shared" si="44"/>
        <v>57529</v>
      </c>
      <c r="AQ108" s="32">
        <f t="shared" si="45"/>
        <v>57529</v>
      </c>
      <c r="AR108" s="36">
        <f t="shared" si="46"/>
        <v>112200</v>
      </c>
      <c r="AS108" s="32">
        <f t="shared" si="47"/>
        <v>2609</v>
      </c>
      <c r="AT108" s="32">
        <f t="shared" si="48"/>
        <v>169729</v>
      </c>
      <c r="AV108" s="1">
        <v>133500</v>
      </c>
      <c r="AW108" s="8">
        <f t="shared" si="49"/>
        <v>11410</v>
      </c>
      <c r="AX108" s="8">
        <f t="shared" si="50"/>
        <v>144910</v>
      </c>
      <c r="AY108" s="1">
        <v>10</v>
      </c>
      <c r="AZ108" s="40">
        <f>S108-W108+W108*0.5</f>
        <v>51</v>
      </c>
      <c r="BA108" s="8">
        <f t="shared" si="51"/>
        <v>-5090</v>
      </c>
    </row>
    <row r="109" customHeight="1" spans="1:53">
      <c r="A109" s="15">
        <v>106</v>
      </c>
      <c r="B109" s="16" t="s">
        <v>217</v>
      </c>
      <c r="C109" s="73" t="s">
        <v>395</v>
      </c>
      <c r="D109" s="16" t="s">
        <v>123</v>
      </c>
      <c r="E109" s="16" t="s">
        <v>396</v>
      </c>
      <c r="F109" s="17">
        <v>112868</v>
      </c>
      <c r="G109" s="17" t="s">
        <v>397</v>
      </c>
      <c r="H109" s="17" t="s">
        <v>126</v>
      </c>
      <c r="I109" s="17" t="s">
        <v>27</v>
      </c>
      <c r="J109" s="17">
        <v>29</v>
      </c>
      <c r="K109" s="17" t="s">
        <v>33</v>
      </c>
      <c r="L109" s="17" t="s">
        <v>398</v>
      </c>
      <c r="M109" s="20">
        <v>41932</v>
      </c>
      <c r="N109" s="20">
        <v>47411</v>
      </c>
      <c r="O109" s="20">
        <v>44587</v>
      </c>
      <c r="P109" s="21">
        <f t="shared" si="31"/>
        <v>7.74</v>
      </c>
      <c r="Q109" s="20">
        <v>43921</v>
      </c>
      <c r="R109" s="20">
        <v>46111</v>
      </c>
      <c r="S109" s="24">
        <f t="shared" si="40"/>
        <v>51</v>
      </c>
      <c r="T109" s="25">
        <v>720</v>
      </c>
      <c r="U109" s="25">
        <v>200000</v>
      </c>
      <c r="V109" s="25">
        <f t="shared" si="41"/>
        <v>188872</v>
      </c>
      <c r="W109" s="26">
        <f t="shared" si="42"/>
        <v>-43</v>
      </c>
      <c r="X109" s="25"/>
      <c r="Y109" s="25">
        <v>2200</v>
      </c>
      <c r="Z109" s="17">
        <v>2</v>
      </c>
      <c r="AA109" s="24">
        <f t="shared" si="43"/>
        <v>7689</v>
      </c>
      <c r="AB109" s="17"/>
      <c r="AC109" s="29">
        <v>44896</v>
      </c>
      <c r="AD109" s="15"/>
      <c r="AE109" s="30"/>
      <c r="AF109" s="31"/>
      <c r="AG109" s="32">
        <f t="shared" si="61"/>
        <v>0</v>
      </c>
      <c r="AH109" s="15">
        <v>4063.59</v>
      </c>
      <c r="AI109" s="30">
        <v>45060</v>
      </c>
      <c r="AJ109" s="31">
        <f t="shared" si="63"/>
        <v>164</v>
      </c>
      <c r="AK109" s="32">
        <f t="shared" si="38"/>
        <v>1826</v>
      </c>
      <c r="AL109" s="15">
        <v>3625</v>
      </c>
      <c r="AM109" s="30">
        <v>45064</v>
      </c>
      <c r="AN109" s="31">
        <f t="shared" ref="AN109:AN167" si="64">DATEDIF(AC109,AM109,"d")</f>
        <v>168</v>
      </c>
      <c r="AO109" s="32">
        <f t="shared" si="39"/>
        <v>1668</v>
      </c>
      <c r="AP109" s="36">
        <f t="shared" si="44"/>
        <v>97458</v>
      </c>
      <c r="AQ109" s="32">
        <f t="shared" si="45"/>
        <v>97458</v>
      </c>
      <c r="AR109" s="36">
        <f t="shared" si="46"/>
        <v>112200</v>
      </c>
      <c r="AS109" s="32">
        <f t="shared" si="47"/>
        <v>3494</v>
      </c>
      <c r="AT109" s="32">
        <f t="shared" si="48"/>
        <v>209658</v>
      </c>
      <c r="AV109" s="1">
        <v>174000</v>
      </c>
      <c r="AW109" s="8">
        <f t="shared" si="49"/>
        <v>14872</v>
      </c>
      <c r="AX109" s="8">
        <f t="shared" si="50"/>
        <v>188872</v>
      </c>
      <c r="AY109" s="1">
        <v>15</v>
      </c>
      <c r="AZ109" s="40">
        <f t="shared" si="53"/>
        <v>51</v>
      </c>
      <c r="BA109" s="8">
        <f t="shared" si="51"/>
        <v>-11128</v>
      </c>
    </row>
    <row r="110" customHeight="1" spans="1:53">
      <c r="A110" s="15">
        <v>107</v>
      </c>
      <c r="B110" s="16" t="s">
        <v>217</v>
      </c>
      <c r="C110" s="16" t="s">
        <v>399</v>
      </c>
      <c r="D110" s="16" t="s">
        <v>123</v>
      </c>
      <c r="E110" s="16" t="s">
        <v>400</v>
      </c>
      <c r="F110" s="17">
        <v>112735</v>
      </c>
      <c r="G110" s="17" t="s">
        <v>401</v>
      </c>
      <c r="H110" s="17" t="s">
        <v>126</v>
      </c>
      <c r="I110" s="17" t="s">
        <v>26</v>
      </c>
      <c r="J110" s="17">
        <v>23</v>
      </c>
      <c r="K110" s="17" t="s">
        <v>43</v>
      </c>
      <c r="L110" s="17" t="s">
        <v>402</v>
      </c>
      <c r="M110" s="20">
        <v>41099</v>
      </c>
      <c r="N110" s="20">
        <v>46577</v>
      </c>
      <c r="O110" s="20">
        <v>44587</v>
      </c>
      <c r="P110" s="21">
        <f t="shared" si="31"/>
        <v>5.45</v>
      </c>
      <c r="Q110" s="20">
        <v>43979</v>
      </c>
      <c r="R110" s="20">
        <v>46169</v>
      </c>
      <c r="S110" s="24">
        <f t="shared" si="40"/>
        <v>53</v>
      </c>
      <c r="T110" s="25">
        <v>720</v>
      </c>
      <c r="U110" s="25"/>
      <c r="V110" s="25">
        <f t="shared" si="41"/>
        <v>134056</v>
      </c>
      <c r="W110" s="26">
        <f t="shared" si="42"/>
        <v>-14</v>
      </c>
      <c r="X110" s="25"/>
      <c r="Y110" s="25">
        <v>2200</v>
      </c>
      <c r="Z110" s="17">
        <v>2</v>
      </c>
      <c r="AA110" s="24">
        <f t="shared" si="43"/>
        <v>0</v>
      </c>
      <c r="AB110" s="17" t="s">
        <v>403</v>
      </c>
      <c r="AC110" s="29">
        <v>44896</v>
      </c>
      <c r="AD110" s="15"/>
      <c r="AE110" s="30"/>
      <c r="AF110" s="31"/>
      <c r="AG110" s="32">
        <f t="shared" si="61"/>
        <v>0</v>
      </c>
      <c r="AH110" s="15"/>
      <c r="AI110" s="30"/>
      <c r="AJ110" s="31"/>
      <c r="AK110" s="32">
        <f t="shared" si="38"/>
        <v>0</v>
      </c>
      <c r="AL110" s="15"/>
      <c r="AM110" s="30"/>
      <c r="AN110" s="31"/>
      <c r="AO110" s="32">
        <f t="shared" si="39"/>
        <v>0</v>
      </c>
      <c r="AP110" s="36">
        <f t="shared" si="44"/>
        <v>48707</v>
      </c>
      <c r="AQ110" s="32">
        <f t="shared" si="45"/>
        <v>48707</v>
      </c>
      <c r="AR110" s="36">
        <f t="shared" si="46"/>
        <v>116600</v>
      </c>
      <c r="AS110" s="32">
        <f t="shared" si="47"/>
        <v>0</v>
      </c>
      <c r="AT110" s="32">
        <f t="shared" si="48"/>
        <v>165307</v>
      </c>
      <c r="AV110" s="1">
        <v>123500</v>
      </c>
      <c r="AW110" s="8">
        <f t="shared" si="49"/>
        <v>10556</v>
      </c>
      <c r="AX110" s="8">
        <f t="shared" si="50"/>
        <v>134056</v>
      </c>
      <c r="AY110" s="1">
        <v>15</v>
      </c>
      <c r="AZ110" s="40">
        <f t="shared" si="53"/>
        <v>53</v>
      </c>
      <c r="BA110" s="8">
        <f t="shared" si="51"/>
        <v>134056</v>
      </c>
    </row>
    <row r="111" customHeight="1" spans="1:53">
      <c r="A111" s="15">
        <v>108</v>
      </c>
      <c r="B111" s="16" t="s">
        <v>404</v>
      </c>
      <c r="C111" s="16" t="s">
        <v>405</v>
      </c>
      <c r="D111" s="16" t="s">
        <v>123</v>
      </c>
      <c r="E111" s="16" t="s">
        <v>406</v>
      </c>
      <c r="F111" s="17">
        <v>112730</v>
      </c>
      <c r="G111" s="17" t="s">
        <v>407</v>
      </c>
      <c r="H111" s="17" t="s">
        <v>126</v>
      </c>
      <c r="I111" s="17" t="s">
        <v>27</v>
      </c>
      <c r="J111" s="17">
        <v>25</v>
      </c>
      <c r="K111" s="17" t="s">
        <v>42</v>
      </c>
      <c r="L111" s="17" t="s">
        <v>408</v>
      </c>
      <c r="M111" s="20">
        <v>40634</v>
      </c>
      <c r="N111" s="20">
        <v>46113</v>
      </c>
      <c r="O111" s="20">
        <v>44587</v>
      </c>
      <c r="P111" s="21">
        <f t="shared" si="31"/>
        <v>4.18</v>
      </c>
      <c r="Q111" s="20">
        <v>42839</v>
      </c>
      <c r="R111" s="20">
        <v>45029</v>
      </c>
      <c r="S111" s="24">
        <f t="shared" si="40"/>
        <v>15</v>
      </c>
      <c r="T111" s="25">
        <v>720</v>
      </c>
      <c r="U111" s="25">
        <v>180000</v>
      </c>
      <c r="V111" s="25">
        <f t="shared" si="41"/>
        <v>175086</v>
      </c>
      <c r="W111" s="26">
        <f t="shared" si="42"/>
        <v>-36</v>
      </c>
      <c r="X111" s="25"/>
      <c r="Y111" s="25">
        <v>2200</v>
      </c>
      <c r="Z111" s="17">
        <v>2</v>
      </c>
      <c r="AA111" s="24">
        <f t="shared" si="43"/>
        <v>7588</v>
      </c>
      <c r="AB111" s="17"/>
      <c r="AC111" s="29">
        <v>44896</v>
      </c>
      <c r="AD111" s="15">
        <v>2394</v>
      </c>
      <c r="AE111" s="30">
        <v>45010</v>
      </c>
      <c r="AF111" s="31">
        <f t="shared" ref="AF111:AF167" si="65">DATEDIF(AC111,AE111,"d")</f>
        <v>114</v>
      </c>
      <c r="AG111" s="32">
        <f t="shared" si="61"/>
        <v>748</v>
      </c>
      <c r="AH111" s="15">
        <v>2068.72</v>
      </c>
      <c r="AI111" s="30">
        <v>45010</v>
      </c>
      <c r="AJ111" s="31">
        <f t="shared" ref="AJ111:AJ167" si="66">DATEDIF(AC111,AI111,"d")</f>
        <v>114</v>
      </c>
      <c r="AK111" s="32">
        <f t="shared" si="38"/>
        <v>646</v>
      </c>
      <c r="AL111" s="15">
        <v>3125</v>
      </c>
      <c r="AM111" s="30">
        <v>45015</v>
      </c>
      <c r="AN111" s="31">
        <f t="shared" si="64"/>
        <v>119</v>
      </c>
      <c r="AO111" s="32">
        <f t="shared" si="39"/>
        <v>1019</v>
      </c>
      <c r="AP111" s="36">
        <f t="shared" si="44"/>
        <v>48791</v>
      </c>
      <c r="AQ111" s="32">
        <f t="shared" si="45"/>
        <v>48791</v>
      </c>
      <c r="AR111" s="36">
        <f t="shared" si="46"/>
        <v>33000</v>
      </c>
      <c r="AS111" s="32">
        <f t="shared" si="47"/>
        <v>2413</v>
      </c>
      <c r="AT111" s="32">
        <f t="shared" si="48"/>
        <v>81791</v>
      </c>
      <c r="AV111" s="35">
        <v>161300</v>
      </c>
      <c r="AW111" s="8">
        <f t="shared" si="49"/>
        <v>13786</v>
      </c>
      <c r="AX111" s="8">
        <f t="shared" si="50"/>
        <v>175086</v>
      </c>
      <c r="AY111" s="1">
        <v>15</v>
      </c>
      <c r="AZ111" s="40">
        <f t="shared" si="53"/>
        <v>15</v>
      </c>
      <c r="BA111" s="8">
        <f t="shared" si="51"/>
        <v>-4914</v>
      </c>
    </row>
    <row r="112" ht="36" spans="1:53">
      <c r="A112" s="15">
        <v>109</v>
      </c>
      <c r="B112" s="16" t="s">
        <v>195</v>
      </c>
      <c r="C112" s="16" t="s">
        <v>409</v>
      </c>
      <c r="D112" s="16" t="s">
        <v>123</v>
      </c>
      <c r="E112" s="16" t="s">
        <v>410</v>
      </c>
      <c r="F112" s="17">
        <v>112555</v>
      </c>
      <c r="G112" s="17" t="s">
        <v>411</v>
      </c>
      <c r="H112" s="17" t="s">
        <v>126</v>
      </c>
      <c r="I112" s="17" t="s">
        <v>27</v>
      </c>
      <c r="J112" s="17">
        <v>25</v>
      </c>
      <c r="K112" s="17" t="s">
        <v>25</v>
      </c>
      <c r="L112" s="17" t="s">
        <v>412</v>
      </c>
      <c r="M112" s="20">
        <v>42544</v>
      </c>
      <c r="N112" s="20">
        <v>48022</v>
      </c>
      <c r="O112" s="20">
        <v>44587</v>
      </c>
      <c r="P112" s="21">
        <f t="shared" si="31"/>
        <v>9.41</v>
      </c>
      <c r="Q112" s="20">
        <v>43174</v>
      </c>
      <c r="R112" s="20">
        <v>44773</v>
      </c>
      <c r="S112" s="24">
        <f t="shared" si="40"/>
        <v>6</v>
      </c>
      <c r="T112" s="25">
        <v>720</v>
      </c>
      <c r="U112" s="25">
        <v>180000</v>
      </c>
      <c r="V112" s="25">
        <f t="shared" si="41"/>
        <v>180731</v>
      </c>
      <c r="W112" s="26">
        <f t="shared" si="42"/>
        <v>-108</v>
      </c>
      <c r="X112" s="25"/>
      <c r="Y112" s="25">
        <v>2200</v>
      </c>
      <c r="Z112" s="17">
        <v>2</v>
      </c>
      <c r="AA112" s="24">
        <f t="shared" si="43"/>
        <v>10551</v>
      </c>
      <c r="AB112" s="17"/>
      <c r="AC112" s="29">
        <v>44896</v>
      </c>
      <c r="AD112" s="15">
        <v>2394</v>
      </c>
      <c r="AE112" s="30">
        <v>45097</v>
      </c>
      <c r="AF112" s="31">
        <f t="shared" si="65"/>
        <v>201</v>
      </c>
      <c r="AG112" s="32">
        <f t="shared" si="61"/>
        <v>1318</v>
      </c>
      <c r="AH112" s="15">
        <v>4107</v>
      </c>
      <c r="AI112" s="30">
        <v>45105</v>
      </c>
      <c r="AJ112" s="31">
        <f t="shared" si="66"/>
        <v>209</v>
      </c>
      <c r="AK112" s="32">
        <f t="shared" si="38"/>
        <v>2352</v>
      </c>
      <c r="AL112" s="15">
        <v>4050</v>
      </c>
      <c r="AM112" s="30">
        <v>45101</v>
      </c>
      <c r="AN112" s="31">
        <f t="shared" si="64"/>
        <v>205</v>
      </c>
      <c r="AO112" s="32">
        <f t="shared" si="39"/>
        <v>2275</v>
      </c>
      <c r="AP112" s="36">
        <f t="shared" si="44"/>
        <v>113379</v>
      </c>
      <c r="AQ112" s="32">
        <f t="shared" si="45"/>
        <v>113379</v>
      </c>
      <c r="AR112" s="36">
        <f t="shared" si="46"/>
        <v>15400</v>
      </c>
      <c r="AS112" s="32">
        <f t="shared" si="47"/>
        <v>5945</v>
      </c>
      <c r="AT112" s="32">
        <f t="shared" si="48"/>
        <v>128779</v>
      </c>
      <c r="AV112" s="35">
        <v>166500</v>
      </c>
      <c r="AW112" s="8">
        <f t="shared" si="49"/>
        <v>14231</v>
      </c>
      <c r="AX112" s="8">
        <f t="shared" si="50"/>
        <v>180731</v>
      </c>
      <c r="AY112" s="1">
        <v>15</v>
      </c>
      <c r="AZ112" s="40">
        <f t="shared" ref="AZ112" si="67">S112+1</f>
        <v>7</v>
      </c>
      <c r="BA112" s="8">
        <f t="shared" si="51"/>
        <v>731</v>
      </c>
    </row>
    <row r="113" s="1" customFormat="1" customHeight="1" spans="1:53">
      <c r="A113" s="15">
        <v>110</v>
      </c>
      <c r="B113" s="16" t="s">
        <v>413</v>
      </c>
      <c r="C113" s="16" t="s">
        <v>414</v>
      </c>
      <c r="D113" s="16" t="s">
        <v>123</v>
      </c>
      <c r="E113" s="16" t="s">
        <v>410</v>
      </c>
      <c r="F113" s="17">
        <v>112554</v>
      </c>
      <c r="G113" s="17" t="s">
        <v>415</v>
      </c>
      <c r="H113" s="17" t="s">
        <v>132</v>
      </c>
      <c r="I113" s="17" t="s">
        <v>26</v>
      </c>
      <c r="J113" s="17">
        <v>19</v>
      </c>
      <c r="K113" s="17" t="s">
        <v>44</v>
      </c>
      <c r="L113" s="17" t="s">
        <v>133</v>
      </c>
      <c r="M113" s="20">
        <v>41998</v>
      </c>
      <c r="N113" s="20">
        <v>45651</v>
      </c>
      <c r="O113" s="20">
        <v>44587</v>
      </c>
      <c r="P113" s="21">
        <f t="shared" si="31"/>
        <v>2.92</v>
      </c>
      <c r="Q113" s="29">
        <v>43203</v>
      </c>
      <c r="R113" s="20">
        <v>45394</v>
      </c>
      <c r="S113" s="24">
        <f t="shared" si="40"/>
        <v>27</v>
      </c>
      <c r="T113" s="25">
        <v>720</v>
      </c>
      <c r="U113" s="25">
        <v>150000</v>
      </c>
      <c r="V113" s="25">
        <f t="shared" si="41"/>
        <v>106919</v>
      </c>
      <c r="W113" s="26">
        <f t="shared" si="42"/>
        <v>-9</v>
      </c>
      <c r="X113" s="25"/>
      <c r="Y113" s="25">
        <v>2200</v>
      </c>
      <c r="Z113" s="17">
        <v>2</v>
      </c>
      <c r="AA113" s="24">
        <f t="shared" si="43"/>
        <v>8384</v>
      </c>
      <c r="AB113" s="17"/>
      <c r="AC113" s="29">
        <v>44896</v>
      </c>
      <c r="AD113" s="15">
        <v>2620</v>
      </c>
      <c r="AE113" s="30">
        <v>44929</v>
      </c>
      <c r="AF113" s="31">
        <f t="shared" si="65"/>
        <v>33</v>
      </c>
      <c r="AG113" s="32">
        <f t="shared" si="61"/>
        <v>237</v>
      </c>
      <c r="AH113" s="15">
        <v>3388.61</v>
      </c>
      <c r="AI113" s="30">
        <v>44929</v>
      </c>
      <c r="AJ113" s="31">
        <f t="shared" si="66"/>
        <v>33</v>
      </c>
      <c r="AK113" s="32">
        <f t="shared" si="38"/>
        <v>306</v>
      </c>
      <c r="AL113" s="15">
        <v>2375</v>
      </c>
      <c r="AM113" s="30">
        <v>44919</v>
      </c>
      <c r="AN113" s="31">
        <f t="shared" si="64"/>
        <v>23</v>
      </c>
      <c r="AO113" s="32">
        <f t="shared" si="39"/>
        <v>150</v>
      </c>
      <c r="AP113" s="36">
        <f t="shared" si="44"/>
        <v>31220</v>
      </c>
      <c r="AQ113" s="32">
        <f t="shared" si="45"/>
        <v>31220</v>
      </c>
      <c r="AR113" s="36">
        <f t="shared" si="46"/>
        <v>59400</v>
      </c>
      <c r="AS113" s="32">
        <f t="shared" si="47"/>
        <v>693</v>
      </c>
      <c r="AT113" s="32">
        <f t="shared" si="48"/>
        <v>90620</v>
      </c>
      <c r="AV113" s="1">
        <v>98500</v>
      </c>
      <c r="AW113" s="8">
        <f t="shared" si="49"/>
        <v>8419</v>
      </c>
      <c r="AX113" s="8">
        <f t="shared" si="50"/>
        <v>106919</v>
      </c>
      <c r="AY113" s="1">
        <v>10</v>
      </c>
      <c r="AZ113" s="40">
        <f>IF(S113&lt;6,6,S113)</f>
        <v>27</v>
      </c>
      <c r="BA113" s="8">
        <f t="shared" si="51"/>
        <v>-43081</v>
      </c>
    </row>
    <row r="114" ht="24" spans="1:53">
      <c r="A114" s="15">
        <v>111</v>
      </c>
      <c r="B114" s="16" t="s">
        <v>230</v>
      </c>
      <c r="C114" s="16" t="s">
        <v>416</v>
      </c>
      <c r="D114" s="16" t="s">
        <v>123</v>
      </c>
      <c r="E114" s="16" t="s">
        <v>410</v>
      </c>
      <c r="F114" s="17">
        <v>112553</v>
      </c>
      <c r="G114" s="17" t="s">
        <v>417</v>
      </c>
      <c r="H114" s="17" t="s">
        <v>126</v>
      </c>
      <c r="I114" s="17" t="s">
        <v>27</v>
      </c>
      <c r="J114" s="17">
        <v>27</v>
      </c>
      <c r="K114" s="17" t="s">
        <v>25</v>
      </c>
      <c r="L114" s="17" t="s">
        <v>276</v>
      </c>
      <c r="M114" s="20">
        <v>43070</v>
      </c>
      <c r="N114" s="20">
        <v>48549</v>
      </c>
      <c r="O114" s="20">
        <v>44587</v>
      </c>
      <c r="P114" s="21">
        <f t="shared" si="31"/>
        <v>10.85</v>
      </c>
      <c r="Q114" s="20">
        <v>44817</v>
      </c>
      <c r="R114" s="20">
        <v>44895</v>
      </c>
      <c r="S114" s="24">
        <f t="shared" si="40"/>
        <v>10</v>
      </c>
      <c r="T114" s="25">
        <v>720</v>
      </c>
      <c r="U114" s="25">
        <v>180000</v>
      </c>
      <c r="V114" s="25">
        <f t="shared" si="41"/>
        <v>184530</v>
      </c>
      <c r="W114" s="26">
        <f t="shared" si="42"/>
        <v>-122</v>
      </c>
      <c r="X114" s="25"/>
      <c r="Y114" s="25">
        <v>2200</v>
      </c>
      <c r="Z114" s="17">
        <v>2</v>
      </c>
      <c r="AA114" s="24">
        <f t="shared" si="43"/>
        <v>10875</v>
      </c>
      <c r="AB114" s="17"/>
      <c r="AC114" s="29">
        <v>44896</v>
      </c>
      <c r="AD114" s="15">
        <v>2394</v>
      </c>
      <c r="AE114" s="30">
        <v>44895</v>
      </c>
      <c r="AF114" s="31">
        <v>0</v>
      </c>
      <c r="AG114" s="31">
        <v>0</v>
      </c>
      <c r="AH114" s="15">
        <v>4107</v>
      </c>
      <c r="AI114" s="30">
        <v>44895</v>
      </c>
      <c r="AJ114" s="31">
        <v>0</v>
      </c>
      <c r="AK114" s="31">
        <v>0</v>
      </c>
      <c r="AL114" s="15">
        <v>4374</v>
      </c>
      <c r="AM114" s="30">
        <v>44895</v>
      </c>
      <c r="AN114" s="31">
        <v>0</v>
      </c>
      <c r="AO114" s="31">
        <v>0</v>
      </c>
      <c r="AP114" s="36">
        <f t="shared" si="44"/>
        <v>133477</v>
      </c>
      <c r="AQ114" s="32">
        <f t="shared" si="45"/>
        <v>133477</v>
      </c>
      <c r="AR114" s="36">
        <f t="shared" si="46"/>
        <v>24200</v>
      </c>
      <c r="AS114" s="32">
        <f t="shared" si="47"/>
        <v>0</v>
      </c>
      <c r="AT114" s="32">
        <f t="shared" si="48"/>
        <v>157677</v>
      </c>
      <c r="AV114" s="35">
        <v>170000</v>
      </c>
      <c r="AW114" s="8">
        <f t="shared" si="49"/>
        <v>14530</v>
      </c>
      <c r="AX114" s="8">
        <f t="shared" si="50"/>
        <v>184530</v>
      </c>
      <c r="AY114" s="1">
        <v>15</v>
      </c>
      <c r="AZ114" s="40">
        <f t="shared" ref="AZ114:AZ115" si="68">S114+1</f>
        <v>11</v>
      </c>
      <c r="BA114" s="8">
        <f t="shared" si="51"/>
        <v>4530</v>
      </c>
    </row>
    <row r="115" customHeight="1" spans="1:53">
      <c r="A115" s="15">
        <v>112</v>
      </c>
      <c r="B115" s="16" t="s">
        <v>230</v>
      </c>
      <c r="C115" s="16" t="s">
        <v>418</v>
      </c>
      <c r="D115" s="16" t="s">
        <v>123</v>
      </c>
      <c r="E115" s="16" t="s">
        <v>410</v>
      </c>
      <c r="F115" s="17">
        <v>112552</v>
      </c>
      <c r="G115" s="17" t="s">
        <v>419</v>
      </c>
      <c r="H115" s="17" t="s">
        <v>126</v>
      </c>
      <c r="I115" s="17" t="s">
        <v>27</v>
      </c>
      <c r="J115" s="17">
        <v>27</v>
      </c>
      <c r="K115" s="17" t="s">
        <v>33</v>
      </c>
      <c r="L115" s="17" t="s">
        <v>420</v>
      </c>
      <c r="M115" s="20">
        <v>43066</v>
      </c>
      <c r="N115" s="20">
        <v>48545</v>
      </c>
      <c r="O115" s="20">
        <v>44587</v>
      </c>
      <c r="P115" s="21">
        <f t="shared" si="31"/>
        <v>10.84</v>
      </c>
      <c r="Q115" s="20">
        <v>44817</v>
      </c>
      <c r="R115" s="20">
        <v>44895</v>
      </c>
      <c r="S115" s="24">
        <f t="shared" si="40"/>
        <v>10</v>
      </c>
      <c r="T115" s="25">
        <v>720</v>
      </c>
      <c r="U115" s="25">
        <v>180000</v>
      </c>
      <c r="V115" s="25">
        <f t="shared" si="41"/>
        <v>184530</v>
      </c>
      <c r="W115" s="26">
        <f t="shared" si="42"/>
        <v>-122</v>
      </c>
      <c r="X115" s="25"/>
      <c r="Y115" s="25">
        <v>2200</v>
      </c>
      <c r="Z115" s="17">
        <v>2</v>
      </c>
      <c r="AA115" s="24">
        <f t="shared" si="43"/>
        <v>10875</v>
      </c>
      <c r="AB115" s="17"/>
      <c r="AC115" s="29">
        <v>44896</v>
      </c>
      <c r="AD115" s="15">
        <v>2394</v>
      </c>
      <c r="AE115" s="30">
        <v>44887</v>
      </c>
      <c r="AF115" s="31">
        <v>0</v>
      </c>
      <c r="AG115" s="31">
        <v>0</v>
      </c>
      <c r="AH115" s="15">
        <v>4107</v>
      </c>
      <c r="AI115" s="30">
        <v>44894</v>
      </c>
      <c r="AJ115" s="31">
        <v>0</v>
      </c>
      <c r="AK115" s="31">
        <v>0</v>
      </c>
      <c r="AL115" s="15">
        <v>4374</v>
      </c>
      <c r="AM115" s="30">
        <v>44894</v>
      </c>
      <c r="AN115" s="31">
        <v>0</v>
      </c>
      <c r="AO115" s="31">
        <v>0</v>
      </c>
      <c r="AP115" s="36">
        <f t="shared" si="44"/>
        <v>133354</v>
      </c>
      <c r="AQ115" s="32">
        <f t="shared" si="45"/>
        <v>133354</v>
      </c>
      <c r="AR115" s="36">
        <f t="shared" si="46"/>
        <v>24200</v>
      </c>
      <c r="AS115" s="32">
        <f t="shared" si="47"/>
        <v>0</v>
      </c>
      <c r="AT115" s="32">
        <f t="shared" si="48"/>
        <v>157554</v>
      </c>
      <c r="AV115" s="35">
        <v>170000</v>
      </c>
      <c r="AW115" s="8">
        <f t="shared" si="49"/>
        <v>14530</v>
      </c>
      <c r="AX115" s="8">
        <f t="shared" si="50"/>
        <v>184530</v>
      </c>
      <c r="AY115" s="1">
        <v>15</v>
      </c>
      <c r="AZ115" s="40">
        <f t="shared" si="68"/>
        <v>11</v>
      </c>
      <c r="BA115" s="8">
        <f t="shared" si="51"/>
        <v>4530</v>
      </c>
    </row>
    <row r="116" customHeight="1" spans="1:53">
      <c r="A116" s="15">
        <v>113</v>
      </c>
      <c r="B116" s="16" t="s">
        <v>421</v>
      </c>
      <c r="C116" s="16" t="s">
        <v>422</v>
      </c>
      <c r="D116" s="16" t="s">
        <v>123</v>
      </c>
      <c r="E116" s="16" t="s">
        <v>423</v>
      </c>
      <c r="F116" s="17">
        <v>112677</v>
      </c>
      <c r="G116" s="17" t="s">
        <v>424</v>
      </c>
      <c r="H116" s="17" t="s">
        <v>132</v>
      </c>
      <c r="I116" s="17" t="s">
        <v>26</v>
      </c>
      <c r="J116" s="17">
        <v>19</v>
      </c>
      <c r="K116" s="17" t="s">
        <v>44</v>
      </c>
      <c r="L116" s="17" t="s">
        <v>133</v>
      </c>
      <c r="M116" s="20">
        <v>41787</v>
      </c>
      <c r="N116" s="20">
        <v>45440</v>
      </c>
      <c r="O116" s="20">
        <v>44587</v>
      </c>
      <c r="P116" s="21">
        <f t="shared" si="31"/>
        <v>2.34</v>
      </c>
      <c r="Q116" s="20">
        <v>43007</v>
      </c>
      <c r="R116" s="20">
        <v>45197</v>
      </c>
      <c r="S116" s="24">
        <f t="shared" si="40"/>
        <v>20</v>
      </c>
      <c r="T116" s="25">
        <v>720</v>
      </c>
      <c r="U116" s="25">
        <v>150000</v>
      </c>
      <c r="V116" s="25">
        <f t="shared" si="41"/>
        <v>106919</v>
      </c>
      <c r="W116" s="26">
        <f t="shared" si="42"/>
        <v>-8</v>
      </c>
      <c r="X116" s="25"/>
      <c r="Y116" s="25">
        <v>2200</v>
      </c>
      <c r="Z116" s="17">
        <v>2</v>
      </c>
      <c r="AA116" s="24">
        <f t="shared" si="43"/>
        <v>6436</v>
      </c>
      <c r="AB116" s="17"/>
      <c r="AC116" s="29">
        <v>44896</v>
      </c>
      <c r="AD116" s="15">
        <v>1834</v>
      </c>
      <c r="AE116" s="30">
        <v>45062</v>
      </c>
      <c r="AF116" s="31">
        <f t="shared" si="65"/>
        <v>166</v>
      </c>
      <c r="AG116" s="32">
        <f t="shared" si="61"/>
        <v>834</v>
      </c>
      <c r="AH116" s="15">
        <v>2227.16</v>
      </c>
      <c r="AI116" s="30">
        <v>45062</v>
      </c>
      <c r="AJ116" s="31">
        <f t="shared" si="66"/>
        <v>166</v>
      </c>
      <c r="AK116" s="32">
        <f t="shared" si="38"/>
        <v>1013</v>
      </c>
      <c r="AL116" s="15">
        <v>2375</v>
      </c>
      <c r="AM116" s="30">
        <v>45075</v>
      </c>
      <c r="AN116" s="31">
        <f t="shared" si="64"/>
        <v>179</v>
      </c>
      <c r="AO116" s="32">
        <f t="shared" si="39"/>
        <v>1165</v>
      </c>
      <c r="AP116" s="36">
        <f t="shared" si="44"/>
        <v>25019</v>
      </c>
      <c r="AQ116" s="32">
        <f t="shared" si="45"/>
        <v>25019</v>
      </c>
      <c r="AR116" s="36">
        <f t="shared" si="46"/>
        <v>44000</v>
      </c>
      <c r="AS116" s="32">
        <f t="shared" si="47"/>
        <v>3012</v>
      </c>
      <c r="AT116" s="32">
        <f t="shared" si="48"/>
        <v>69019</v>
      </c>
      <c r="AV116" s="1">
        <v>98500</v>
      </c>
      <c r="AW116" s="8">
        <f t="shared" si="49"/>
        <v>8419</v>
      </c>
      <c r="AX116" s="8">
        <f t="shared" si="50"/>
        <v>106919</v>
      </c>
      <c r="AY116" s="1">
        <v>10</v>
      </c>
      <c r="AZ116" s="40">
        <f t="shared" si="53"/>
        <v>20</v>
      </c>
      <c r="BA116" s="8">
        <f t="shared" si="51"/>
        <v>-43081</v>
      </c>
    </row>
    <row r="117" customHeight="1" spans="1:53">
      <c r="A117" s="15">
        <v>114</v>
      </c>
      <c r="B117" s="16" t="s">
        <v>425</v>
      </c>
      <c r="C117" s="16" t="s">
        <v>426</v>
      </c>
      <c r="D117" s="16" t="s">
        <v>123</v>
      </c>
      <c r="E117" s="16" t="s">
        <v>427</v>
      </c>
      <c r="F117" s="17">
        <v>112924</v>
      </c>
      <c r="G117" s="17" t="s">
        <v>428</v>
      </c>
      <c r="H117" s="17" t="s">
        <v>126</v>
      </c>
      <c r="I117" s="17" t="s">
        <v>26</v>
      </c>
      <c r="J117" s="17">
        <v>31</v>
      </c>
      <c r="K117" s="17" t="s">
        <v>32</v>
      </c>
      <c r="L117" s="17" t="s">
        <v>429</v>
      </c>
      <c r="M117" s="20">
        <v>41379</v>
      </c>
      <c r="N117" s="20">
        <v>46858</v>
      </c>
      <c r="O117" s="20">
        <v>44587</v>
      </c>
      <c r="P117" s="21">
        <f t="shared" si="31"/>
        <v>6.22</v>
      </c>
      <c r="Q117" s="29">
        <v>44831</v>
      </c>
      <c r="R117" s="20">
        <v>44895</v>
      </c>
      <c r="S117" s="24">
        <f t="shared" si="40"/>
        <v>10</v>
      </c>
      <c r="T117" s="25">
        <v>720</v>
      </c>
      <c r="U117" s="25">
        <v>190000</v>
      </c>
      <c r="V117" s="25">
        <f t="shared" si="41"/>
        <v>160650</v>
      </c>
      <c r="W117" s="26">
        <f t="shared" si="42"/>
        <v>-65</v>
      </c>
      <c r="X117" s="25"/>
      <c r="Y117" s="25">
        <v>2200</v>
      </c>
      <c r="Z117" s="17">
        <v>2</v>
      </c>
      <c r="AA117" s="24">
        <f t="shared" si="43"/>
        <v>9172</v>
      </c>
      <c r="AB117" s="17"/>
      <c r="AC117" s="29">
        <v>44896</v>
      </c>
      <c r="AD117" s="15">
        <v>2394</v>
      </c>
      <c r="AE117" s="30">
        <v>45031</v>
      </c>
      <c r="AF117" s="31">
        <f t="shared" si="65"/>
        <v>135</v>
      </c>
      <c r="AG117" s="32">
        <f t="shared" si="61"/>
        <v>885</v>
      </c>
      <c r="AH117" s="15">
        <v>2902.57</v>
      </c>
      <c r="AI117" s="30">
        <v>45031</v>
      </c>
      <c r="AJ117" s="31">
        <f t="shared" si="66"/>
        <v>135</v>
      </c>
      <c r="AK117" s="32">
        <f t="shared" si="38"/>
        <v>1074</v>
      </c>
      <c r="AL117" s="15">
        <v>3875</v>
      </c>
      <c r="AM117" s="30">
        <v>45030</v>
      </c>
      <c r="AN117" s="31">
        <f t="shared" si="64"/>
        <v>134</v>
      </c>
      <c r="AO117" s="32">
        <f t="shared" si="39"/>
        <v>1423</v>
      </c>
      <c r="AP117" s="36">
        <f t="shared" si="44"/>
        <v>66616</v>
      </c>
      <c r="AQ117" s="32">
        <f t="shared" si="45"/>
        <v>66616</v>
      </c>
      <c r="AR117" s="36">
        <f t="shared" si="46"/>
        <v>24200</v>
      </c>
      <c r="AS117" s="32">
        <f t="shared" si="47"/>
        <v>3382</v>
      </c>
      <c r="AT117" s="32">
        <f t="shared" si="48"/>
        <v>90816</v>
      </c>
      <c r="AV117" s="35">
        <v>148000</v>
      </c>
      <c r="AW117" s="8">
        <f t="shared" si="49"/>
        <v>12650</v>
      </c>
      <c r="AX117" s="8">
        <f t="shared" si="50"/>
        <v>160650</v>
      </c>
      <c r="AY117" s="1">
        <v>15</v>
      </c>
      <c r="AZ117" s="40">
        <f t="shared" ref="AZ117:AZ118" si="69">S117+1</f>
        <v>11</v>
      </c>
      <c r="BA117" s="8">
        <f t="shared" si="51"/>
        <v>-29350</v>
      </c>
    </row>
    <row r="118" customHeight="1" spans="1:53">
      <c r="A118" s="15">
        <v>115</v>
      </c>
      <c r="B118" s="16" t="s">
        <v>430</v>
      </c>
      <c r="C118" s="16" t="s">
        <v>431</v>
      </c>
      <c r="D118" s="16" t="s">
        <v>123</v>
      </c>
      <c r="E118" s="16" t="s">
        <v>427</v>
      </c>
      <c r="F118" s="17">
        <v>112925</v>
      </c>
      <c r="G118" s="17" t="s">
        <v>432</v>
      </c>
      <c r="H118" s="17" t="s">
        <v>126</v>
      </c>
      <c r="I118" s="17" t="s">
        <v>26</v>
      </c>
      <c r="J118" s="17">
        <v>25</v>
      </c>
      <c r="K118" s="17" t="s">
        <v>36</v>
      </c>
      <c r="L118" s="17" t="s">
        <v>433</v>
      </c>
      <c r="M118" s="20">
        <v>41151</v>
      </c>
      <c r="N118" s="20">
        <v>46629</v>
      </c>
      <c r="O118" s="20">
        <v>44587</v>
      </c>
      <c r="P118" s="21">
        <f t="shared" si="31"/>
        <v>5.59</v>
      </c>
      <c r="Q118" s="20">
        <v>44812</v>
      </c>
      <c r="R118" s="20">
        <v>44895</v>
      </c>
      <c r="S118" s="24">
        <f t="shared" si="40"/>
        <v>10</v>
      </c>
      <c r="T118" s="25">
        <v>720</v>
      </c>
      <c r="U118" s="25">
        <v>180000</v>
      </c>
      <c r="V118" s="25">
        <f t="shared" si="41"/>
        <v>161192</v>
      </c>
      <c r="W118" s="26">
        <f t="shared" si="42"/>
        <v>-58</v>
      </c>
      <c r="X118" s="25"/>
      <c r="Y118" s="25">
        <v>2200</v>
      </c>
      <c r="Z118" s="17">
        <v>2</v>
      </c>
      <c r="AA118" s="24">
        <f t="shared" si="43"/>
        <v>7852</v>
      </c>
      <c r="AB118" s="17"/>
      <c r="AC118" s="29">
        <v>44896</v>
      </c>
      <c r="AD118" s="15">
        <v>2394</v>
      </c>
      <c r="AE118" s="30">
        <v>45161</v>
      </c>
      <c r="AF118" s="31">
        <f t="shared" si="65"/>
        <v>265</v>
      </c>
      <c r="AG118" s="32">
        <f t="shared" si="61"/>
        <v>1738</v>
      </c>
      <c r="AH118" s="15">
        <v>2332.68</v>
      </c>
      <c r="AI118" s="30">
        <v>45161</v>
      </c>
      <c r="AJ118" s="31">
        <f t="shared" si="66"/>
        <v>265</v>
      </c>
      <c r="AK118" s="32">
        <f t="shared" si="38"/>
        <v>1694</v>
      </c>
      <c r="AL118" s="15">
        <v>3125</v>
      </c>
      <c r="AM118" s="30">
        <v>45160</v>
      </c>
      <c r="AN118" s="31">
        <f t="shared" si="64"/>
        <v>264</v>
      </c>
      <c r="AO118" s="32">
        <f t="shared" si="39"/>
        <v>2260</v>
      </c>
      <c r="AP118" s="36">
        <f t="shared" si="44"/>
        <v>60071</v>
      </c>
      <c r="AQ118" s="32">
        <f t="shared" si="45"/>
        <v>60071</v>
      </c>
      <c r="AR118" s="36">
        <f t="shared" si="46"/>
        <v>24200</v>
      </c>
      <c r="AS118" s="32">
        <f t="shared" si="47"/>
        <v>5692</v>
      </c>
      <c r="AT118" s="32">
        <f t="shared" si="48"/>
        <v>84271</v>
      </c>
      <c r="AV118" s="1">
        <v>148500</v>
      </c>
      <c r="AW118" s="8">
        <f t="shared" si="49"/>
        <v>12692</v>
      </c>
      <c r="AX118" s="8">
        <f t="shared" si="50"/>
        <v>161192</v>
      </c>
      <c r="AY118" s="1">
        <v>15</v>
      </c>
      <c r="AZ118" s="40">
        <f t="shared" si="69"/>
        <v>11</v>
      </c>
      <c r="BA118" s="8">
        <f t="shared" si="51"/>
        <v>-18808</v>
      </c>
    </row>
    <row r="119" customHeight="1" spans="1:53">
      <c r="A119" s="15">
        <v>116</v>
      </c>
      <c r="B119" s="16" t="s">
        <v>434</v>
      </c>
      <c r="C119" s="16" t="s">
        <v>435</v>
      </c>
      <c r="D119" s="16" t="s">
        <v>123</v>
      </c>
      <c r="E119" s="16" t="s">
        <v>427</v>
      </c>
      <c r="F119" s="17">
        <v>112902</v>
      </c>
      <c r="G119" s="17" t="s">
        <v>436</v>
      </c>
      <c r="H119" s="17" t="s">
        <v>126</v>
      </c>
      <c r="I119" s="17" t="s">
        <v>26</v>
      </c>
      <c r="J119" s="17">
        <v>31</v>
      </c>
      <c r="K119" s="17" t="s">
        <v>32</v>
      </c>
      <c r="L119" s="17" t="s">
        <v>429</v>
      </c>
      <c r="M119" s="20">
        <v>41256</v>
      </c>
      <c r="N119" s="20">
        <v>46734</v>
      </c>
      <c r="O119" s="20">
        <v>44587</v>
      </c>
      <c r="P119" s="21">
        <f t="shared" si="31"/>
        <v>5.88</v>
      </c>
      <c r="Q119" s="20">
        <v>43405</v>
      </c>
      <c r="R119" s="20">
        <v>44926</v>
      </c>
      <c r="S119" s="24">
        <f t="shared" si="40"/>
        <v>11</v>
      </c>
      <c r="T119" s="25">
        <v>720</v>
      </c>
      <c r="U119" s="25">
        <v>190000</v>
      </c>
      <c r="V119" s="25">
        <f t="shared" si="41"/>
        <v>160650</v>
      </c>
      <c r="W119" s="26">
        <f t="shared" si="42"/>
        <v>-60</v>
      </c>
      <c r="X119" s="25"/>
      <c r="Y119" s="25">
        <v>2200</v>
      </c>
      <c r="Z119" s="17">
        <v>2</v>
      </c>
      <c r="AA119" s="24">
        <f t="shared" si="43"/>
        <v>8219</v>
      </c>
      <c r="AB119" s="17"/>
      <c r="AC119" s="29">
        <v>44896</v>
      </c>
      <c r="AD119" s="15">
        <v>2394</v>
      </c>
      <c r="AE119" s="30">
        <v>44899</v>
      </c>
      <c r="AF119" s="31">
        <f t="shared" si="65"/>
        <v>3</v>
      </c>
      <c r="AG119" s="32">
        <f t="shared" si="61"/>
        <v>20</v>
      </c>
      <c r="AH119" s="15">
        <v>1949.6</v>
      </c>
      <c r="AI119" s="30">
        <v>44899</v>
      </c>
      <c r="AJ119" s="31">
        <f t="shared" si="66"/>
        <v>3</v>
      </c>
      <c r="AK119" s="32">
        <f t="shared" si="38"/>
        <v>16</v>
      </c>
      <c r="AL119" s="15">
        <v>3875</v>
      </c>
      <c r="AM119" s="30">
        <v>44896</v>
      </c>
      <c r="AN119" s="31">
        <f t="shared" si="64"/>
        <v>0</v>
      </c>
      <c r="AO119" s="32">
        <f t="shared" si="39"/>
        <v>0</v>
      </c>
      <c r="AP119" s="36">
        <f t="shared" si="44"/>
        <v>62975</v>
      </c>
      <c r="AQ119" s="32">
        <f t="shared" si="45"/>
        <v>62975</v>
      </c>
      <c r="AR119" s="36">
        <f t="shared" si="46"/>
        <v>26400</v>
      </c>
      <c r="AS119" s="32">
        <f t="shared" si="47"/>
        <v>36</v>
      </c>
      <c r="AT119" s="32">
        <f t="shared" si="48"/>
        <v>89375</v>
      </c>
      <c r="AV119" s="35">
        <v>148000</v>
      </c>
      <c r="AW119" s="8">
        <f t="shared" si="49"/>
        <v>12650</v>
      </c>
      <c r="AX119" s="8">
        <f t="shared" si="50"/>
        <v>160650</v>
      </c>
      <c r="AY119" s="1">
        <v>15</v>
      </c>
      <c r="AZ119" s="40">
        <f t="shared" ref="AZ119:AZ120" si="70">S119+1</f>
        <v>12</v>
      </c>
      <c r="BA119" s="8">
        <f t="shared" si="51"/>
        <v>-29350</v>
      </c>
    </row>
    <row r="120" customHeight="1" spans="1:53">
      <c r="A120" s="15">
        <v>117</v>
      </c>
      <c r="B120" s="16" t="s">
        <v>437</v>
      </c>
      <c r="C120" s="16" t="s">
        <v>438</v>
      </c>
      <c r="D120" s="16" t="s">
        <v>123</v>
      </c>
      <c r="E120" s="16" t="s">
        <v>427</v>
      </c>
      <c r="F120" s="17">
        <v>112823</v>
      </c>
      <c r="G120" s="17" t="s">
        <v>439</v>
      </c>
      <c r="H120" s="17" t="s">
        <v>126</v>
      </c>
      <c r="I120" s="17" t="s">
        <v>27</v>
      </c>
      <c r="J120" s="17">
        <v>31</v>
      </c>
      <c r="K120" s="17" t="s">
        <v>37</v>
      </c>
      <c r="L120" s="17" t="s">
        <v>440</v>
      </c>
      <c r="M120" s="20">
        <v>41263</v>
      </c>
      <c r="N120" s="20">
        <v>46741</v>
      </c>
      <c r="O120" s="20">
        <v>44587</v>
      </c>
      <c r="P120" s="21">
        <f t="shared" si="31"/>
        <v>5.9</v>
      </c>
      <c r="Q120" s="20">
        <v>43085</v>
      </c>
      <c r="R120" s="20">
        <v>44926</v>
      </c>
      <c r="S120" s="24">
        <f t="shared" si="40"/>
        <v>11</v>
      </c>
      <c r="T120" s="25">
        <v>720</v>
      </c>
      <c r="U120" s="25">
        <v>190000</v>
      </c>
      <c r="V120" s="25">
        <f t="shared" si="41"/>
        <v>178560</v>
      </c>
      <c r="W120" s="26">
        <f t="shared" si="42"/>
        <v>-61</v>
      </c>
      <c r="X120" s="25"/>
      <c r="Y120" s="25">
        <v>2200</v>
      </c>
      <c r="Z120" s="17">
        <v>2</v>
      </c>
      <c r="AA120" s="24">
        <f t="shared" si="43"/>
        <v>13123</v>
      </c>
      <c r="AB120" s="17"/>
      <c r="AC120" s="29">
        <v>44896</v>
      </c>
      <c r="AD120" s="15">
        <v>3762</v>
      </c>
      <c r="AE120" s="30">
        <v>44909</v>
      </c>
      <c r="AF120" s="31">
        <f t="shared" si="65"/>
        <v>13</v>
      </c>
      <c r="AG120" s="32">
        <f t="shared" si="61"/>
        <v>134</v>
      </c>
      <c r="AH120" s="15">
        <v>5485.85</v>
      </c>
      <c r="AI120" s="30">
        <v>44909</v>
      </c>
      <c r="AJ120" s="31">
        <f t="shared" si="66"/>
        <v>13</v>
      </c>
      <c r="AK120" s="32">
        <f t="shared" si="38"/>
        <v>195</v>
      </c>
      <c r="AL120" s="15">
        <v>3875</v>
      </c>
      <c r="AM120" s="30">
        <v>44909</v>
      </c>
      <c r="AN120" s="31">
        <f t="shared" si="64"/>
        <v>13</v>
      </c>
      <c r="AO120" s="32">
        <f t="shared" si="39"/>
        <v>138</v>
      </c>
      <c r="AP120" s="36">
        <f t="shared" si="44"/>
        <v>70234</v>
      </c>
      <c r="AQ120" s="32">
        <f t="shared" si="45"/>
        <v>70234</v>
      </c>
      <c r="AR120" s="36">
        <f t="shared" si="46"/>
        <v>26400</v>
      </c>
      <c r="AS120" s="32">
        <f t="shared" si="47"/>
        <v>467</v>
      </c>
      <c r="AT120" s="32">
        <f t="shared" si="48"/>
        <v>96634</v>
      </c>
      <c r="AV120" s="35">
        <v>164500</v>
      </c>
      <c r="AW120" s="8">
        <f t="shared" si="49"/>
        <v>14060</v>
      </c>
      <c r="AX120" s="8">
        <f t="shared" si="50"/>
        <v>178560</v>
      </c>
      <c r="AY120" s="1">
        <v>15</v>
      </c>
      <c r="AZ120" s="40">
        <f t="shared" si="70"/>
        <v>12</v>
      </c>
      <c r="BA120" s="8">
        <f t="shared" si="51"/>
        <v>-11440</v>
      </c>
    </row>
    <row r="121" customHeight="1" spans="1:53">
      <c r="A121" s="15">
        <v>118</v>
      </c>
      <c r="B121" s="16" t="s">
        <v>441</v>
      </c>
      <c r="C121" s="16" t="s">
        <v>442</v>
      </c>
      <c r="D121" s="16" t="s">
        <v>123</v>
      </c>
      <c r="E121" s="16" t="s">
        <v>427</v>
      </c>
      <c r="F121" s="17">
        <v>112821</v>
      </c>
      <c r="G121" s="17" t="s">
        <v>443</v>
      </c>
      <c r="H121" s="17" t="s">
        <v>126</v>
      </c>
      <c r="I121" s="17" t="s">
        <v>27</v>
      </c>
      <c r="J121" s="17">
        <v>31</v>
      </c>
      <c r="K121" s="17" t="s">
        <v>37</v>
      </c>
      <c r="L121" s="17" t="s">
        <v>440</v>
      </c>
      <c r="M121" s="20">
        <v>41283</v>
      </c>
      <c r="N121" s="20">
        <v>46761</v>
      </c>
      <c r="O121" s="20">
        <v>44587</v>
      </c>
      <c r="P121" s="21">
        <f t="shared" si="31"/>
        <v>5.96</v>
      </c>
      <c r="Q121" s="20">
        <v>43021</v>
      </c>
      <c r="R121" s="20">
        <v>44957</v>
      </c>
      <c r="S121" s="24">
        <f t="shared" si="40"/>
        <v>12</v>
      </c>
      <c r="T121" s="25">
        <v>720</v>
      </c>
      <c r="U121" s="25">
        <v>190000</v>
      </c>
      <c r="V121" s="25">
        <f t="shared" si="41"/>
        <v>178560</v>
      </c>
      <c r="W121" s="26">
        <f t="shared" si="42"/>
        <v>-60</v>
      </c>
      <c r="X121" s="25"/>
      <c r="Y121" s="25">
        <v>2200</v>
      </c>
      <c r="Z121" s="17">
        <v>2</v>
      </c>
      <c r="AA121" s="24">
        <f t="shared" si="43"/>
        <v>9172</v>
      </c>
      <c r="AB121" s="17"/>
      <c r="AC121" s="29">
        <v>44896</v>
      </c>
      <c r="AD121" s="15">
        <v>2394</v>
      </c>
      <c r="AE121" s="30">
        <v>44921</v>
      </c>
      <c r="AF121" s="31">
        <f t="shared" si="65"/>
        <v>25</v>
      </c>
      <c r="AG121" s="32">
        <f t="shared" si="61"/>
        <v>164</v>
      </c>
      <c r="AH121" s="15">
        <v>2902.57</v>
      </c>
      <c r="AI121" s="30">
        <v>44921</v>
      </c>
      <c r="AJ121" s="31">
        <f t="shared" si="66"/>
        <v>25</v>
      </c>
      <c r="AK121" s="32">
        <f t="shared" si="38"/>
        <v>199</v>
      </c>
      <c r="AL121" s="15">
        <v>3875</v>
      </c>
      <c r="AM121" s="30">
        <v>44922</v>
      </c>
      <c r="AN121" s="31">
        <f t="shared" si="64"/>
        <v>26</v>
      </c>
      <c r="AO121" s="32">
        <f t="shared" si="39"/>
        <v>276</v>
      </c>
      <c r="AP121" s="36">
        <f t="shared" si="44"/>
        <v>70948</v>
      </c>
      <c r="AQ121" s="32">
        <f t="shared" si="45"/>
        <v>70948</v>
      </c>
      <c r="AR121" s="36">
        <f t="shared" si="46"/>
        <v>26400</v>
      </c>
      <c r="AS121" s="32">
        <f t="shared" si="47"/>
        <v>639</v>
      </c>
      <c r="AT121" s="32">
        <f t="shared" si="48"/>
        <v>97348</v>
      </c>
      <c r="AV121" s="35">
        <v>164500</v>
      </c>
      <c r="AW121" s="8">
        <f t="shared" si="49"/>
        <v>14060</v>
      </c>
      <c r="AX121" s="8">
        <f t="shared" si="50"/>
        <v>178560</v>
      </c>
      <c r="AY121" s="1">
        <v>15</v>
      </c>
      <c r="AZ121" s="40">
        <f t="shared" si="53"/>
        <v>12</v>
      </c>
      <c r="BA121" s="8">
        <f t="shared" si="51"/>
        <v>-11440</v>
      </c>
    </row>
    <row r="122" customHeight="1" spans="1:53">
      <c r="A122" s="15">
        <v>119</v>
      </c>
      <c r="B122" s="16" t="s">
        <v>444</v>
      </c>
      <c r="C122" s="16" t="s">
        <v>445</v>
      </c>
      <c r="D122" s="16" t="s">
        <v>123</v>
      </c>
      <c r="E122" s="16" t="s">
        <v>427</v>
      </c>
      <c r="F122" s="17">
        <v>112874</v>
      </c>
      <c r="G122" s="17" t="s">
        <v>446</v>
      </c>
      <c r="H122" s="17" t="s">
        <v>126</v>
      </c>
      <c r="I122" s="17" t="s">
        <v>26</v>
      </c>
      <c r="J122" s="17">
        <v>31</v>
      </c>
      <c r="K122" s="17" t="s">
        <v>32</v>
      </c>
      <c r="L122" s="17" t="s">
        <v>429</v>
      </c>
      <c r="M122" s="20">
        <v>41396</v>
      </c>
      <c r="N122" s="20">
        <v>46875</v>
      </c>
      <c r="O122" s="20">
        <v>44587</v>
      </c>
      <c r="P122" s="21">
        <f t="shared" si="31"/>
        <v>6.27</v>
      </c>
      <c r="Q122" s="20">
        <v>42949</v>
      </c>
      <c r="R122" s="20">
        <v>45077</v>
      </c>
      <c r="S122" s="24">
        <f t="shared" si="40"/>
        <v>16</v>
      </c>
      <c r="T122" s="25">
        <v>720</v>
      </c>
      <c r="U122" s="25">
        <v>190000</v>
      </c>
      <c r="V122" s="25">
        <f t="shared" si="41"/>
        <v>160650</v>
      </c>
      <c r="W122" s="26">
        <f t="shared" si="42"/>
        <v>-60</v>
      </c>
      <c r="X122" s="25"/>
      <c r="Y122" s="25">
        <v>2200</v>
      </c>
      <c r="Z122" s="17">
        <v>2</v>
      </c>
      <c r="AA122" s="24">
        <f t="shared" si="43"/>
        <v>10675</v>
      </c>
      <c r="AB122" s="17"/>
      <c r="AC122" s="29">
        <v>44896</v>
      </c>
      <c r="AD122" s="15">
        <v>2736</v>
      </c>
      <c r="AE122" s="30">
        <v>45034</v>
      </c>
      <c r="AF122" s="31">
        <f t="shared" si="65"/>
        <v>138</v>
      </c>
      <c r="AG122" s="32">
        <f t="shared" si="61"/>
        <v>1034</v>
      </c>
      <c r="AH122" s="15">
        <v>4063.59</v>
      </c>
      <c r="AI122" s="30">
        <v>45034</v>
      </c>
      <c r="AJ122" s="31">
        <f t="shared" si="66"/>
        <v>138</v>
      </c>
      <c r="AK122" s="32">
        <f t="shared" si="38"/>
        <v>1536</v>
      </c>
      <c r="AL122" s="15">
        <v>3875</v>
      </c>
      <c r="AM122" s="30">
        <v>45044</v>
      </c>
      <c r="AN122" s="31">
        <f t="shared" si="64"/>
        <v>148</v>
      </c>
      <c r="AO122" s="32">
        <f t="shared" si="39"/>
        <v>1571</v>
      </c>
      <c r="AP122" s="36">
        <f t="shared" si="44"/>
        <v>67152</v>
      </c>
      <c r="AQ122" s="32">
        <f t="shared" si="45"/>
        <v>67152</v>
      </c>
      <c r="AR122" s="36">
        <f t="shared" si="46"/>
        <v>35200</v>
      </c>
      <c r="AS122" s="32">
        <f t="shared" si="47"/>
        <v>4141</v>
      </c>
      <c r="AT122" s="32">
        <f t="shared" si="48"/>
        <v>102352</v>
      </c>
      <c r="AV122" s="35">
        <v>148000</v>
      </c>
      <c r="AW122" s="8">
        <f t="shared" si="49"/>
        <v>12650</v>
      </c>
      <c r="AX122" s="8">
        <f t="shared" si="50"/>
        <v>160650</v>
      </c>
      <c r="AY122" s="1">
        <v>15</v>
      </c>
      <c r="AZ122" s="40">
        <f t="shared" si="53"/>
        <v>16</v>
      </c>
      <c r="BA122" s="8">
        <f t="shared" si="51"/>
        <v>-29350</v>
      </c>
    </row>
    <row r="123" customHeight="1" spans="1:53">
      <c r="A123" s="15">
        <v>120</v>
      </c>
      <c r="B123" s="16" t="s">
        <v>447</v>
      </c>
      <c r="C123" s="16" t="s">
        <v>448</v>
      </c>
      <c r="D123" s="16" t="s">
        <v>123</v>
      </c>
      <c r="E123" s="16" t="s">
        <v>427</v>
      </c>
      <c r="F123" s="17">
        <v>112926</v>
      </c>
      <c r="G123" s="17" t="s">
        <v>449</v>
      </c>
      <c r="H123" s="17" t="s">
        <v>126</v>
      </c>
      <c r="I123" s="17" t="s">
        <v>26</v>
      </c>
      <c r="J123" s="17">
        <v>31</v>
      </c>
      <c r="K123" s="17" t="s">
        <v>25</v>
      </c>
      <c r="L123" s="17" t="s">
        <v>127</v>
      </c>
      <c r="M123" s="20">
        <v>41757</v>
      </c>
      <c r="N123" s="20">
        <v>47236</v>
      </c>
      <c r="O123" s="20">
        <v>44587</v>
      </c>
      <c r="P123" s="21">
        <f t="shared" si="31"/>
        <v>7.26</v>
      </c>
      <c r="Q123" s="20">
        <v>42966</v>
      </c>
      <c r="R123" s="20">
        <v>45156</v>
      </c>
      <c r="S123" s="24">
        <f t="shared" si="40"/>
        <v>19</v>
      </c>
      <c r="T123" s="25">
        <v>720</v>
      </c>
      <c r="U123" s="25">
        <v>190000</v>
      </c>
      <c r="V123" s="25">
        <f t="shared" si="41"/>
        <v>167705</v>
      </c>
      <c r="W123" s="26">
        <f t="shared" si="42"/>
        <v>-69</v>
      </c>
      <c r="X123" s="25">
        <v>98800</v>
      </c>
      <c r="Y123" s="25">
        <v>2200</v>
      </c>
      <c r="Z123" s="17">
        <v>2</v>
      </c>
      <c r="AA123" s="24">
        <f t="shared" si="43"/>
        <v>8602</v>
      </c>
      <c r="AB123" s="17"/>
      <c r="AC123" s="29">
        <v>44896</v>
      </c>
      <c r="AD123" s="15">
        <v>2394</v>
      </c>
      <c r="AE123" s="30">
        <v>45041</v>
      </c>
      <c r="AF123" s="31">
        <f t="shared" si="65"/>
        <v>145</v>
      </c>
      <c r="AG123" s="32">
        <f t="shared" si="61"/>
        <v>951</v>
      </c>
      <c r="AH123" s="15">
        <v>2332.68</v>
      </c>
      <c r="AI123" s="30">
        <v>45041</v>
      </c>
      <c r="AJ123" s="31">
        <f t="shared" si="66"/>
        <v>145</v>
      </c>
      <c r="AK123" s="32">
        <f t="shared" si="38"/>
        <v>927</v>
      </c>
      <c r="AL123" s="15">
        <v>3875</v>
      </c>
      <c r="AM123" s="30">
        <v>45040</v>
      </c>
      <c r="AN123" s="31">
        <f t="shared" si="64"/>
        <v>144</v>
      </c>
      <c r="AO123" s="32">
        <f t="shared" si="39"/>
        <v>1529</v>
      </c>
      <c r="AP123" s="36">
        <f t="shared" si="44"/>
        <v>81169</v>
      </c>
      <c r="AQ123" s="32">
        <f t="shared" si="45"/>
        <v>81169</v>
      </c>
      <c r="AR123" s="36">
        <f t="shared" si="46"/>
        <v>41800</v>
      </c>
      <c r="AS123" s="32">
        <f t="shared" si="47"/>
        <v>3407</v>
      </c>
      <c r="AT123" s="32">
        <f t="shared" si="48"/>
        <v>122969</v>
      </c>
      <c r="AV123" s="8">
        <v>154500</v>
      </c>
      <c r="AW123" s="8">
        <f t="shared" si="49"/>
        <v>13205</v>
      </c>
      <c r="AX123" s="8">
        <f t="shared" si="50"/>
        <v>167705</v>
      </c>
      <c r="AY123" s="1">
        <v>15</v>
      </c>
      <c r="AZ123" s="40">
        <f t="shared" si="53"/>
        <v>19</v>
      </c>
      <c r="BA123" s="8">
        <f t="shared" si="51"/>
        <v>-22295</v>
      </c>
    </row>
    <row r="124" customHeight="1" spans="1:53">
      <c r="A124" s="15">
        <v>121</v>
      </c>
      <c r="B124" s="16" t="s">
        <v>217</v>
      </c>
      <c r="C124" s="16" t="s">
        <v>450</v>
      </c>
      <c r="D124" s="16" t="s">
        <v>123</v>
      </c>
      <c r="E124" s="16" t="s">
        <v>427</v>
      </c>
      <c r="F124" s="17">
        <v>112910</v>
      </c>
      <c r="G124" s="17" t="s">
        <v>451</v>
      </c>
      <c r="H124" s="17" t="s">
        <v>126</v>
      </c>
      <c r="I124" s="17" t="s">
        <v>27</v>
      </c>
      <c r="J124" s="17">
        <v>30</v>
      </c>
      <c r="K124" s="17" t="s">
        <v>39</v>
      </c>
      <c r="L124" s="17" t="s">
        <v>452</v>
      </c>
      <c r="M124" s="20">
        <v>41940</v>
      </c>
      <c r="N124" s="20">
        <v>47419</v>
      </c>
      <c r="O124" s="20">
        <v>44587</v>
      </c>
      <c r="P124" s="21">
        <f t="shared" si="31"/>
        <v>7.76</v>
      </c>
      <c r="Q124" s="20">
        <v>43802</v>
      </c>
      <c r="R124" s="20">
        <v>45993</v>
      </c>
      <c r="S124" s="24">
        <f t="shared" si="40"/>
        <v>47</v>
      </c>
      <c r="T124" s="25">
        <v>720</v>
      </c>
      <c r="U124" s="25">
        <v>190000</v>
      </c>
      <c r="V124" s="25">
        <f t="shared" si="41"/>
        <v>186158</v>
      </c>
      <c r="W124" s="26">
        <f t="shared" si="42"/>
        <v>-48</v>
      </c>
      <c r="X124" s="25"/>
      <c r="Y124" s="25">
        <v>2200</v>
      </c>
      <c r="Z124" s="17">
        <v>2</v>
      </c>
      <c r="AA124" s="24">
        <f t="shared" si="43"/>
        <v>9627</v>
      </c>
      <c r="AB124" s="17"/>
      <c r="AC124" s="29">
        <v>44896</v>
      </c>
      <c r="AD124" s="15">
        <v>2394</v>
      </c>
      <c r="AE124" s="30">
        <v>45241</v>
      </c>
      <c r="AF124" s="31">
        <f t="shared" si="65"/>
        <v>345</v>
      </c>
      <c r="AG124" s="32">
        <f t="shared" si="61"/>
        <v>2263</v>
      </c>
      <c r="AH124" s="15">
        <v>3483.08</v>
      </c>
      <c r="AI124" s="30">
        <v>45241</v>
      </c>
      <c r="AJ124" s="31">
        <f t="shared" si="66"/>
        <v>345</v>
      </c>
      <c r="AK124" s="32">
        <f t="shared" si="38"/>
        <v>3292</v>
      </c>
      <c r="AL124" s="15">
        <v>3750</v>
      </c>
      <c r="AM124" s="30">
        <v>45248</v>
      </c>
      <c r="AN124" s="31">
        <f t="shared" si="64"/>
        <v>352</v>
      </c>
      <c r="AO124" s="32">
        <f t="shared" si="39"/>
        <v>3616</v>
      </c>
      <c r="AP124" s="36">
        <f t="shared" si="44"/>
        <v>96306</v>
      </c>
      <c r="AQ124" s="32">
        <f t="shared" si="45"/>
        <v>96306</v>
      </c>
      <c r="AR124" s="36">
        <f t="shared" si="46"/>
        <v>103400</v>
      </c>
      <c r="AS124" s="32">
        <f t="shared" si="47"/>
        <v>9171</v>
      </c>
      <c r="AT124" s="32">
        <f t="shared" si="48"/>
        <v>199706</v>
      </c>
      <c r="AV124" s="1">
        <v>171500</v>
      </c>
      <c r="AW124" s="8">
        <f t="shared" si="49"/>
        <v>14658</v>
      </c>
      <c r="AX124" s="8">
        <f t="shared" si="50"/>
        <v>186158</v>
      </c>
      <c r="AY124" s="1">
        <v>15</v>
      </c>
      <c r="AZ124" s="40">
        <f t="shared" si="53"/>
        <v>47</v>
      </c>
      <c r="BA124" s="8">
        <f t="shared" si="51"/>
        <v>-3842</v>
      </c>
    </row>
    <row r="125" customHeight="1" spans="1:53">
      <c r="A125" s="15">
        <v>122</v>
      </c>
      <c r="B125" s="16" t="s">
        <v>217</v>
      </c>
      <c r="C125" s="16" t="s">
        <v>453</v>
      </c>
      <c r="D125" s="16" t="s">
        <v>123</v>
      </c>
      <c r="E125" s="16" t="s">
        <v>427</v>
      </c>
      <c r="F125" s="17">
        <v>112922</v>
      </c>
      <c r="G125" s="17" t="s">
        <v>454</v>
      </c>
      <c r="H125" s="17" t="s">
        <v>126</v>
      </c>
      <c r="I125" s="17" t="s">
        <v>26</v>
      </c>
      <c r="J125" s="17">
        <v>31</v>
      </c>
      <c r="K125" s="17" t="s">
        <v>39</v>
      </c>
      <c r="L125" s="17" t="s">
        <v>455</v>
      </c>
      <c r="M125" s="20">
        <v>41764</v>
      </c>
      <c r="N125" s="20">
        <v>47243</v>
      </c>
      <c r="O125" s="20">
        <v>44587</v>
      </c>
      <c r="P125" s="21">
        <f t="shared" si="31"/>
        <v>7.28</v>
      </c>
      <c r="Q125" s="20">
        <v>43979</v>
      </c>
      <c r="R125" s="20">
        <v>46169</v>
      </c>
      <c r="S125" s="24">
        <f t="shared" si="40"/>
        <v>53</v>
      </c>
      <c r="T125" s="25">
        <v>720</v>
      </c>
      <c r="U125" s="25">
        <v>190000</v>
      </c>
      <c r="V125" s="25">
        <f t="shared" si="41"/>
        <v>166620</v>
      </c>
      <c r="W125" s="26">
        <f t="shared" si="42"/>
        <v>-36</v>
      </c>
      <c r="X125" s="25"/>
      <c r="Y125" s="25">
        <v>2200</v>
      </c>
      <c r="Z125" s="17">
        <v>2</v>
      </c>
      <c r="AA125" s="24">
        <f t="shared" si="43"/>
        <v>11365</v>
      </c>
      <c r="AB125" s="17"/>
      <c r="AC125" s="29">
        <v>44896</v>
      </c>
      <c r="AD125" s="15">
        <v>3078</v>
      </c>
      <c r="AE125" s="30">
        <v>45044</v>
      </c>
      <c r="AF125" s="31">
        <f t="shared" si="65"/>
        <v>148</v>
      </c>
      <c r="AG125" s="32">
        <f t="shared" si="61"/>
        <v>1248</v>
      </c>
      <c r="AH125" s="15">
        <v>4411.9</v>
      </c>
      <c r="AI125" s="30">
        <v>45044</v>
      </c>
      <c r="AJ125" s="31">
        <f t="shared" si="66"/>
        <v>148</v>
      </c>
      <c r="AK125" s="32">
        <f t="shared" si="38"/>
        <v>1789</v>
      </c>
      <c r="AL125" s="15">
        <v>3875</v>
      </c>
      <c r="AM125" s="30">
        <v>45044</v>
      </c>
      <c r="AN125" s="31">
        <f t="shared" si="64"/>
        <v>148</v>
      </c>
      <c r="AO125" s="32">
        <f t="shared" si="39"/>
        <v>1571</v>
      </c>
      <c r="AP125" s="36">
        <f t="shared" si="44"/>
        <v>80866</v>
      </c>
      <c r="AQ125" s="32">
        <f t="shared" si="45"/>
        <v>80866</v>
      </c>
      <c r="AR125" s="36">
        <f t="shared" si="46"/>
        <v>116600</v>
      </c>
      <c r="AS125" s="32">
        <f t="shared" si="47"/>
        <v>4608</v>
      </c>
      <c r="AT125" s="32">
        <f t="shared" si="48"/>
        <v>197466</v>
      </c>
      <c r="AV125" s="1">
        <v>153500</v>
      </c>
      <c r="AW125" s="8">
        <f t="shared" si="49"/>
        <v>13120</v>
      </c>
      <c r="AX125" s="8">
        <f t="shared" si="50"/>
        <v>166620</v>
      </c>
      <c r="AY125" s="1">
        <v>15</v>
      </c>
      <c r="AZ125" s="40">
        <f t="shared" si="53"/>
        <v>53</v>
      </c>
      <c r="BA125" s="8">
        <f t="shared" si="51"/>
        <v>-23380</v>
      </c>
    </row>
    <row r="126" customHeight="1" spans="1:53">
      <c r="A126" s="15">
        <v>123</v>
      </c>
      <c r="B126" s="16" t="s">
        <v>217</v>
      </c>
      <c r="C126" s="16" t="s">
        <v>456</v>
      </c>
      <c r="D126" s="16" t="s">
        <v>123</v>
      </c>
      <c r="E126" s="16" t="s">
        <v>427</v>
      </c>
      <c r="F126" s="17">
        <v>112822</v>
      </c>
      <c r="G126" s="17" t="s">
        <v>457</v>
      </c>
      <c r="H126" s="17" t="s">
        <v>126</v>
      </c>
      <c r="I126" s="17" t="s">
        <v>27</v>
      </c>
      <c r="J126" s="17">
        <v>31</v>
      </c>
      <c r="K126" s="17" t="s">
        <v>39</v>
      </c>
      <c r="L126" s="17" t="s">
        <v>458</v>
      </c>
      <c r="M126" s="20">
        <v>42705</v>
      </c>
      <c r="N126" s="20">
        <v>48183</v>
      </c>
      <c r="O126" s="20">
        <v>44587</v>
      </c>
      <c r="P126" s="21">
        <f t="shared" si="31"/>
        <v>9.85</v>
      </c>
      <c r="Q126" s="20">
        <v>43979</v>
      </c>
      <c r="R126" s="20">
        <v>46169</v>
      </c>
      <c r="S126" s="24">
        <f t="shared" si="40"/>
        <v>53</v>
      </c>
      <c r="T126" s="25">
        <v>720</v>
      </c>
      <c r="U126" s="25">
        <v>190000</v>
      </c>
      <c r="V126" s="25">
        <f t="shared" si="41"/>
        <v>186158</v>
      </c>
      <c r="W126" s="26">
        <f t="shared" si="42"/>
        <v>-67</v>
      </c>
      <c r="X126" s="25"/>
      <c r="Y126" s="25">
        <v>2200</v>
      </c>
      <c r="Z126" s="17">
        <v>2</v>
      </c>
      <c r="AA126" s="24">
        <f t="shared" si="43"/>
        <v>10675</v>
      </c>
      <c r="AB126" s="17"/>
      <c r="AC126" s="29">
        <v>44896</v>
      </c>
      <c r="AD126" s="15">
        <v>2736</v>
      </c>
      <c r="AE126" s="30">
        <v>45076</v>
      </c>
      <c r="AF126" s="31">
        <f t="shared" si="65"/>
        <v>180</v>
      </c>
      <c r="AG126" s="32">
        <f t="shared" si="61"/>
        <v>1349</v>
      </c>
      <c r="AH126" s="15">
        <v>4063.59</v>
      </c>
      <c r="AI126" s="30">
        <v>45077</v>
      </c>
      <c r="AJ126" s="31">
        <f t="shared" si="66"/>
        <v>181</v>
      </c>
      <c r="AK126" s="32">
        <f t="shared" si="38"/>
        <v>2015</v>
      </c>
      <c r="AL126" s="15">
        <v>3875</v>
      </c>
      <c r="AM126" s="30">
        <v>45077</v>
      </c>
      <c r="AN126" s="31">
        <f t="shared" si="64"/>
        <v>181</v>
      </c>
      <c r="AO126" s="32">
        <f t="shared" si="39"/>
        <v>1922</v>
      </c>
      <c r="AP126" s="36">
        <f t="shared" si="44"/>
        <v>122244</v>
      </c>
      <c r="AQ126" s="32">
        <f t="shared" si="45"/>
        <v>122244</v>
      </c>
      <c r="AR126" s="36">
        <f t="shared" si="46"/>
        <v>116600</v>
      </c>
      <c r="AS126" s="32">
        <f t="shared" si="47"/>
        <v>5286</v>
      </c>
      <c r="AT126" s="32">
        <f t="shared" si="48"/>
        <v>238844</v>
      </c>
      <c r="AV126" s="1">
        <v>171500</v>
      </c>
      <c r="AW126" s="8">
        <f t="shared" si="49"/>
        <v>14658</v>
      </c>
      <c r="AX126" s="8">
        <f t="shared" si="50"/>
        <v>186158</v>
      </c>
      <c r="AY126" s="1">
        <v>15</v>
      </c>
      <c r="AZ126" s="40">
        <f t="shared" si="53"/>
        <v>53</v>
      </c>
      <c r="BA126" s="8">
        <f t="shared" si="51"/>
        <v>-3842</v>
      </c>
    </row>
    <row r="127" s="1" customFormat="1" customHeight="1" spans="1:53">
      <c r="A127" s="15">
        <v>124</v>
      </c>
      <c r="B127" s="16" t="s">
        <v>459</v>
      </c>
      <c r="C127" s="16" t="s">
        <v>460</v>
      </c>
      <c r="D127" s="16" t="s">
        <v>123</v>
      </c>
      <c r="E127" s="16" t="s">
        <v>461</v>
      </c>
      <c r="F127" s="17">
        <v>112875</v>
      </c>
      <c r="G127" s="17" t="s">
        <v>462</v>
      </c>
      <c r="H127" s="17" t="s">
        <v>126</v>
      </c>
      <c r="I127" s="17" t="s">
        <v>27</v>
      </c>
      <c r="J127" s="17">
        <v>31</v>
      </c>
      <c r="K127" s="17" t="s">
        <v>37</v>
      </c>
      <c r="L127" s="17" t="s">
        <v>440</v>
      </c>
      <c r="M127" s="20">
        <v>41471</v>
      </c>
      <c r="N127" s="20">
        <v>46950</v>
      </c>
      <c r="O127" s="20">
        <v>44587</v>
      </c>
      <c r="P127" s="21">
        <f t="shared" si="31"/>
        <v>6.47</v>
      </c>
      <c r="Q127" s="20">
        <v>44331</v>
      </c>
      <c r="R127" s="20">
        <v>45137</v>
      </c>
      <c r="S127" s="24">
        <f t="shared" si="40"/>
        <v>18</v>
      </c>
      <c r="T127" s="25">
        <v>720</v>
      </c>
      <c r="U127" s="25">
        <v>190000</v>
      </c>
      <c r="V127" s="25">
        <f t="shared" si="41"/>
        <v>178560</v>
      </c>
      <c r="W127" s="26">
        <f t="shared" si="42"/>
        <v>-60</v>
      </c>
      <c r="X127" s="25"/>
      <c r="Y127" s="25">
        <v>2200</v>
      </c>
      <c r="Z127" s="17">
        <v>2</v>
      </c>
      <c r="AA127" s="24">
        <f t="shared" si="43"/>
        <v>8602</v>
      </c>
      <c r="AB127" s="17"/>
      <c r="AC127" s="29">
        <v>44896</v>
      </c>
      <c r="AD127" s="15">
        <v>2394</v>
      </c>
      <c r="AE127" s="30">
        <v>45112</v>
      </c>
      <c r="AF127" s="31">
        <f t="shared" si="65"/>
        <v>216</v>
      </c>
      <c r="AG127" s="32">
        <f t="shared" si="61"/>
        <v>1417</v>
      </c>
      <c r="AH127" s="15">
        <v>2332.68</v>
      </c>
      <c r="AI127" s="30">
        <v>45113</v>
      </c>
      <c r="AJ127" s="31">
        <f t="shared" si="66"/>
        <v>217</v>
      </c>
      <c r="AK127" s="32">
        <f t="shared" si="38"/>
        <v>1387</v>
      </c>
      <c r="AL127" s="15">
        <v>3875</v>
      </c>
      <c r="AM127" s="30">
        <v>45120</v>
      </c>
      <c r="AN127" s="31">
        <f t="shared" si="64"/>
        <v>224</v>
      </c>
      <c r="AO127" s="32">
        <f t="shared" si="39"/>
        <v>2378</v>
      </c>
      <c r="AP127" s="36">
        <f t="shared" si="44"/>
        <v>77019</v>
      </c>
      <c r="AQ127" s="32">
        <f t="shared" si="45"/>
        <v>77019</v>
      </c>
      <c r="AR127" s="36">
        <f t="shared" si="46"/>
        <v>39600</v>
      </c>
      <c r="AS127" s="32">
        <f t="shared" si="47"/>
        <v>5182</v>
      </c>
      <c r="AT127" s="32">
        <f t="shared" si="48"/>
        <v>116619</v>
      </c>
      <c r="AV127" s="35">
        <v>164500</v>
      </c>
      <c r="AW127" s="8">
        <f t="shared" si="49"/>
        <v>14060</v>
      </c>
      <c r="AX127" s="8">
        <f t="shared" si="50"/>
        <v>178560</v>
      </c>
      <c r="AY127" s="1">
        <v>15</v>
      </c>
      <c r="AZ127" s="40">
        <f t="shared" si="53"/>
        <v>18</v>
      </c>
      <c r="BA127" s="8">
        <f t="shared" si="51"/>
        <v>-11440</v>
      </c>
    </row>
    <row r="128" customHeight="1" spans="1:53">
      <c r="A128" s="15">
        <v>125</v>
      </c>
      <c r="B128" s="16" t="s">
        <v>217</v>
      </c>
      <c r="C128" s="16" t="s">
        <v>463</v>
      </c>
      <c r="D128" s="16" t="s">
        <v>123</v>
      </c>
      <c r="E128" s="16" t="s">
        <v>464</v>
      </c>
      <c r="F128" s="17">
        <v>112856</v>
      </c>
      <c r="G128" s="17" t="s">
        <v>465</v>
      </c>
      <c r="H128" s="17" t="s">
        <v>126</v>
      </c>
      <c r="I128" s="17" t="s">
        <v>27</v>
      </c>
      <c r="J128" s="17">
        <v>31</v>
      </c>
      <c r="K128" s="17" t="s">
        <v>39</v>
      </c>
      <c r="L128" s="17" t="s">
        <v>304</v>
      </c>
      <c r="M128" s="20">
        <v>42524</v>
      </c>
      <c r="N128" s="20">
        <v>48002</v>
      </c>
      <c r="O128" s="20">
        <v>44587</v>
      </c>
      <c r="P128" s="21">
        <f t="shared" ref="P128:P191" si="71">DATEDIF(O128,N128,"d")/365</f>
        <v>9.36</v>
      </c>
      <c r="Q128" s="20">
        <v>43979</v>
      </c>
      <c r="R128" s="20">
        <v>46169</v>
      </c>
      <c r="S128" s="24">
        <f t="shared" si="40"/>
        <v>53</v>
      </c>
      <c r="T128" s="25">
        <v>720</v>
      </c>
      <c r="U128" s="25">
        <v>190000</v>
      </c>
      <c r="V128" s="25">
        <f t="shared" si="41"/>
        <v>186158</v>
      </c>
      <c r="W128" s="26">
        <f t="shared" si="42"/>
        <v>-61</v>
      </c>
      <c r="X128" s="25"/>
      <c r="Y128" s="25">
        <v>2200</v>
      </c>
      <c r="Z128" s="17">
        <v>2</v>
      </c>
      <c r="AA128" s="24">
        <f t="shared" si="43"/>
        <v>11597</v>
      </c>
      <c r="AB128" s="17"/>
      <c r="AC128" s="29">
        <v>44896</v>
      </c>
      <c r="AD128" s="15">
        <v>3078</v>
      </c>
      <c r="AE128" s="30">
        <v>45067</v>
      </c>
      <c r="AF128" s="31">
        <f t="shared" si="65"/>
        <v>171</v>
      </c>
      <c r="AG128" s="32">
        <f t="shared" si="61"/>
        <v>1442</v>
      </c>
      <c r="AH128" s="15">
        <v>4644.1</v>
      </c>
      <c r="AI128" s="30">
        <v>45067</v>
      </c>
      <c r="AJ128" s="31">
        <f t="shared" si="66"/>
        <v>171</v>
      </c>
      <c r="AK128" s="32">
        <f t="shared" si="38"/>
        <v>2176</v>
      </c>
      <c r="AL128" s="15">
        <v>3875</v>
      </c>
      <c r="AM128" s="30">
        <v>45069</v>
      </c>
      <c r="AN128" s="31">
        <f t="shared" si="64"/>
        <v>173</v>
      </c>
      <c r="AO128" s="32">
        <f t="shared" si="39"/>
        <v>1837</v>
      </c>
      <c r="AP128" s="36">
        <f t="shared" si="44"/>
        <v>116163</v>
      </c>
      <c r="AQ128" s="32">
        <f t="shared" si="45"/>
        <v>116163</v>
      </c>
      <c r="AR128" s="36">
        <f t="shared" si="46"/>
        <v>116600</v>
      </c>
      <c r="AS128" s="32">
        <f t="shared" si="47"/>
        <v>5455</v>
      </c>
      <c r="AT128" s="32">
        <f t="shared" si="48"/>
        <v>232763</v>
      </c>
      <c r="AV128" s="1">
        <v>171500</v>
      </c>
      <c r="AW128" s="8">
        <f t="shared" si="49"/>
        <v>14658</v>
      </c>
      <c r="AX128" s="8">
        <f t="shared" si="50"/>
        <v>186158</v>
      </c>
      <c r="AY128" s="1">
        <v>15</v>
      </c>
      <c r="AZ128" s="40">
        <f t="shared" si="53"/>
        <v>53</v>
      </c>
      <c r="BA128" s="8">
        <f t="shared" si="51"/>
        <v>-3842</v>
      </c>
    </row>
    <row r="129" customHeight="1" spans="1:53">
      <c r="A129" s="15">
        <v>126</v>
      </c>
      <c r="B129" s="16" t="s">
        <v>466</v>
      </c>
      <c r="C129" s="16" t="s">
        <v>467</v>
      </c>
      <c r="D129" s="16" t="s">
        <v>123</v>
      </c>
      <c r="E129" s="16" t="s">
        <v>468</v>
      </c>
      <c r="F129" s="17">
        <v>112869</v>
      </c>
      <c r="G129" s="17" t="s">
        <v>469</v>
      </c>
      <c r="H129" s="17" t="s">
        <v>126</v>
      </c>
      <c r="I129" s="17" t="s">
        <v>26</v>
      </c>
      <c r="J129" s="17">
        <v>22</v>
      </c>
      <c r="K129" s="17" t="s">
        <v>44</v>
      </c>
      <c r="L129" s="17" t="s">
        <v>143</v>
      </c>
      <c r="M129" s="20">
        <v>41199</v>
      </c>
      <c r="N129" s="20">
        <v>46677</v>
      </c>
      <c r="O129" s="20">
        <v>44587</v>
      </c>
      <c r="P129" s="21">
        <f t="shared" si="71"/>
        <v>5.73</v>
      </c>
      <c r="Q129" s="20">
        <v>43490</v>
      </c>
      <c r="R129" s="20">
        <v>44865</v>
      </c>
      <c r="S129" s="24">
        <f t="shared" si="40"/>
        <v>9</v>
      </c>
      <c r="T129" s="25">
        <v>720</v>
      </c>
      <c r="U129" s="25">
        <v>170000</v>
      </c>
      <c r="V129" s="25">
        <f t="shared" si="41"/>
        <v>120270</v>
      </c>
      <c r="W129" s="26">
        <f t="shared" si="42"/>
        <v>-60</v>
      </c>
      <c r="X129" s="25"/>
      <c r="Y129" s="25">
        <v>2200</v>
      </c>
      <c r="Z129" s="17">
        <v>2</v>
      </c>
      <c r="AA129" s="24">
        <f t="shared" si="43"/>
        <v>7213</v>
      </c>
      <c r="AB129" s="17"/>
      <c r="AC129" s="29">
        <v>44896</v>
      </c>
      <c r="AD129" s="15">
        <v>2394</v>
      </c>
      <c r="AE129" s="30">
        <v>45214</v>
      </c>
      <c r="AF129" s="31">
        <f t="shared" si="65"/>
        <v>318</v>
      </c>
      <c r="AG129" s="32">
        <f t="shared" si="61"/>
        <v>2086</v>
      </c>
      <c r="AH129" s="15">
        <v>2068.72</v>
      </c>
      <c r="AI129" s="30">
        <v>45214</v>
      </c>
      <c r="AJ129" s="31">
        <f t="shared" si="66"/>
        <v>318</v>
      </c>
      <c r="AK129" s="32">
        <f t="shared" si="38"/>
        <v>1802</v>
      </c>
      <c r="AL129" s="15">
        <v>2750</v>
      </c>
      <c r="AM129" s="30">
        <v>45214</v>
      </c>
      <c r="AN129" s="31">
        <f t="shared" si="64"/>
        <v>318</v>
      </c>
      <c r="AO129" s="32">
        <f t="shared" si="39"/>
        <v>2396</v>
      </c>
      <c r="AP129" s="36">
        <f t="shared" si="44"/>
        <v>45943</v>
      </c>
      <c r="AQ129" s="32">
        <f t="shared" si="45"/>
        <v>45943</v>
      </c>
      <c r="AR129" s="36">
        <f t="shared" si="46"/>
        <v>22000</v>
      </c>
      <c r="AS129" s="32">
        <f t="shared" si="47"/>
        <v>6284</v>
      </c>
      <c r="AT129" s="32">
        <f t="shared" si="48"/>
        <v>67943</v>
      </c>
      <c r="AV129" s="1">
        <v>110800</v>
      </c>
      <c r="AW129" s="8">
        <f t="shared" si="49"/>
        <v>9470</v>
      </c>
      <c r="AX129" s="8">
        <f t="shared" si="50"/>
        <v>120270</v>
      </c>
      <c r="AY129" s="1">
        <v>15</v>
      </c>
      <c r="AZ129" s="40">
        <f>S129+1</f>
        <v>10</v>
      </c>
      <c r="BA129" s="8">
        <f t="shared" si="51"/>
        <v>-49730</v>
      </c>
    </row>
    <row r="130" ht="36" spans="1:53">
      <c r="A130" s="15">
        <v>127</v>
      </c>
      <c r="B130" s="16" t="s">
        <v>195</v>
      </c>
      <c r="C130" s="16" t="s">
        <v>470</v>
      </c>
      <c r="D130" s="16" t="s">
        <v>123</v>
      </c>
      <c r="E130" s="16" t="s">
        <v>471</v>
      </c>
      <c r="F130" s="17">
        <v>112501</v>
      </c>
      <c r="G130" s="17" t="s">
        <v>472</v>
      </c>
      <c r="H130" s="17" t="s">
        <v>126</v>
      </c>
      <c r="I130" s="17" t="s">
        <v>27</v>
      </c>
      <c r="J130" s="17">
        <v>29</v>
      </c>
      <c r="K130" s="17" t="s">
        <v>25</v>
      </c>
      <c r="L130" s="17" t="s">
        <v>473</v>
      </c>
      <c r="M130" s="20">
        <v>43130</v>
      </c>
      <c r="N130" s="20">
        <v>48609</v>
      </c>
      <c r="O130" s="20">
        <v>44587</v>
      </c>
      <c r="P130" s="21">
        <f t="shared" si="71"/>
        <v>11.02</v>
      </c>
      <c r="Q130" s="20">
        <v>44770</v>
      </c>
      <c r="R130" s="20">
        <v>44895</v>
      </c>
      <c r="S130" s="24">
        <f t="shared" si="40"/>
        <v>10</v>
      </c>
      <c r="T130" s="25">
        <v>720</v>
      </c>
      <c r="U130" s="25">
        <v>190000</v>
      </c>
      <c r="V130" s="25">
        <f t="shared" si="41"/>
        <v>188872</v>
      </c>
      <c r="W130" s="26">
        <f t="shared" si="42"/>
        <v>-124</v>
      </c>
      <c r="X130" s="25"/>
      <c r="Y130" s="25">
        <v>2200</v>
      </c>
      <c r="Z130" s="17">
        <v>2</v>
      </c>
      <c r="AA130" s="24">
        <f t="shared" si="43"/>
        <v>13526</v>
      </c>
      <c r="AB130" s="17"/>
      <c r="AC130" s="29">
        <v>44896</v>
      </c>
      <c r="AD130" s="15">
        <v>3078</v>
      </c>
      <c r="AE130" s="30">
        <v>44922</v>
      </c>
      <c r="AF130" s="31">
        <f t="shared" si="65"/>
        <v>26</v>
      </c>
      <c r="AG130" s="32">
        <f t="shared" si="61"/>
        <v>219</v>
      </c>
      <c r="AH130" s="15">
        <v>5749.63</v>
      </c>
      <c r="AI130" s="30">
        <v>44925</v>
      </c>
      <c r="AJ130" s="31">
        <f t="shared" si="66"/>
        <v>29</v>
      </c>
      <c r="AK130" s="32">
        <f t="shared" si="38"/>
        <v>457</v>
      </c>
      <c r="AL130" s="15">
        <v>4698</v>
      </c>
      <c r="AM130" s="30">
        <v>44924</v>
      </c>
      <c r="AN130" s="31">
        <f t="shared" si="64"/>
        <v>28</v>
      </c>
      <c r="AO130" s="32">
        <f t="shared" si="39"/>
        <v>360</v>
      </c>
      <c r="AP130" s="36">
        <f t="shared" si="44"/>
        <v>138758</v>
      </c>
      <c r="AQ130" s="32">
        <f t="shared" si="45"/>
        <v>138758</v>
      </c>
      <c r="AR130" s="36">
        <f t="shared" si="46"/>
        <v>24200</v>
      </c>
      <c r="AS130" s="32">
        <f t="shared" si="47"/>
        <v>1036</v>
      </c>
      <c r="AT130" s="32">
        <f t="shared" si="48"/>
        <v>162958</v>
      </c>
      <c r="AV130" s="1">
        <v>174000</v>
      </c>
      <c r="AW130" s="8">
        <f t="shared" si="49"/>
        <v>14872</v>
      </c>
      <c r="AX130" s="8">
        <f t="shared" si="50"/>
        <v>188872</v>
      </c>
      <c r="AY130" s="1">
        <v>15</v>
      </c>
      <c r="AZ130" s="40">
        <f t="shared" ref="AZ130:AZ164" si="72">S130+1</f>
        <v>11</v>
      </c>
      <c r="BA130" s="8">
        <f t="shared" si="51"/>
        <v>-1128</v>
      </c>
    </row>
    <row r="131" ht="36" spans="1:53">
      <c r="A131" s="15">
        <v>128</v>
      </c>
      <c r="B131" s="16" t="s">
        <v>195</v>
      </c>
      <c r="C131" s="16" t="s">
        <v>474</v>
      </c>
      <c r="D131" s="16" t="s">
        <v>123</v>
      </c>
      <c r="E131" s="16" t="s">
        <v>471</v>
      </c>
      <c r="F131" s="17">
        <v>112502</v>
      </c>
      <c r="G131" s="17" t="s">
        <v>475</v>
      </c>
      <c r="H131" s="17" t="s">
        <v>126</v>
      </c>
      <c r="I131" s="17" t="s">
        <v>27</v>
      </c>
      <c r="J131" s="17">
        <v>29</v>
      </c>
      <c r="K131" s="17" t="s">
        <v>25</v>
      </c>
      <c r="L131" s="17" t="s">
        <v>473</v>
      </c>
      <c r="M131" s="20">
        <v>43130</v>
      </c>
      <c r="N131" s="20">
        <v>48609</v>
      </c>
      <c r="O131" s="20">
        <v>44587</v>
      </c>
      <c r="P131" s="21">
        <f t="shared" si="71"/>
        <v>11.02</v>
      </c>
      <c r="Q131" s="20">
        <v>44770</v>
      </c>
      <c r="R131" s="20">
        <v>44895</v>
      </c>
      <c r="S131" s="24">
        <f t="shared" si="40"/>
        <v>10</v>
      </c>
      <c r="T131" s="25">
        <v>720</v>
      </c>
      <c r="U131" s="25">
        <v>190000</v>
      </c>
      <c r="V131" s="25">
        <f t="shared" si="41"/>
        <v>188872</v>
      </c>
      <c r="W131" s="26">
        <f t="shared" si="42"/>
        <v>-124</v>
      </c>
      <c r="X131" s="25"/>
      <c r="Y131" s="25">
        <v>2200</v>
      </c>
      <c r="Z131" s="17">
        <v>2</v>
      </c>
      <c r="AA131" s="24">
        <f t="shared" si="43"/>
        <v>11199</v>
      </c>
      <c r="AB131" s="17"/>
      <c r="AC131" s="29">
        <v>44896</v>
      </c>
      <c r="AD131" s="15">
        <v>2394</v>
      </c>
      <c r="AE131" s="30">
        <v>44922</v>
      </c>
      <c r="AF131" s="31">
        <f t="shared" si="65"/>
        <v>26</v>
      </c>
      <c r="AG131" s="32">
        <f t="shared" si="61"/>
        <v>171</v>
      </c>
      <c r="AH131" s="15">
        <v>4106.88</v>
      </c>
      <c r="AI131" s="30">
        <v>44925</v>
      </c>
      <c r="AJ131" s="31">
        <f t="shared" si="66"/>
        <v>29</v>
      </c>
      <c r="AK131" s="32">
        <f t="shared" si="38"/>
        <v>326</v>
      </c>
      <c r="AL131" s="15">
        <v>4698</v>
      </c>
      <c r="AM131" s="30">
        <v>44917</v>
      </c>
      <c r="AN131" s="31">
        <f t="shared" si="64"/>
        <v>21</v>
      </c>
      <c r="AO131" s="32">
        <f t="shared" si="39"/>
        <v>270</v>
      </c>
      <c r="AP131" s="36">
        <f t="shared" si="44"/>
        <v>138758</v>
      </c>
      <c r="AQ131" s="32">
        <f t="shared" si="45"/>
        <v>138758</v>
      </c>
      <c r="AR131" s="36">
        <f t="shared" si="46"/>
        <v>24200</v>
      </c>
      <c r="AS131" s="32">
        <f t="shared" si="47"/>
        <v>767</v>
      </c>
      <c r="AT131" s="32">
        <f t="shared" si="48"/>
        <v>162958</v>
      </c>
      <c r="AV131" s="1">
        <v>174000</v>
      </c>
      <c r="AW131" s="8">
        <f t="shared" si="49"/>
        <v>14872</v>
      </c>
      <c r="AX131" s="8">
        <f t="shared" si="50"/>
        <v>188872</v>
      </c>
      <c r="AY131" s="1">
        <v>15</v>
      </c>
      <c r="AZ131" s="40">
        <f t="shared" si="72"/>
        <v>11</v>
      </c>
      <c r="BA131" s="8">
        <f t="shared" si="51"/>
        <v>-1128</v>
      </c>
    </row>
    <row r="132" ht="36" spans="1:53">
      <c r="A132" s="15">
        <v>129</v>
      </c>
      <c r="B132" s="16" t="s">
        <v>195</v>
      </c>
      <c r="C132" s="16" t="s">
        <v>476</v>
      </c>
      <c r="D132" s="16" t="s">
        <v>123</v>
      </c>
      <c r="E132" s="16" t="s">
        <v>471</v>
      </c>
      <c r="F132" s="17">
        <v>112503</v>
      </c>
      <c r="G132" s="17" t="s">
        <v>477</v>
      </c>
      <c r="H132" s="17" t="s">
        <v>126</v>
      </c>
      <c r="I132" s="17" t="s">
        <v>27</v>
      </c>
      <c r="J132" s="17">
        <v>29</v>
      </c>
      <c r="K132" s="17" t="s">
        <v>25</v>
      </c>
      <c r="L132" s="17" t="s">
        <v>473</v>
      </c>
      <c r="M132" s="20">
        <v>43131</v>
      </c>
      <c r="N132" s="20">
        <v>48610</v>
      </c>
      <c r="O132" s="20">
        <v>44587</v>
      </c>
      <c r="P132" s="21">
        <f t="shared" si="71"/>
        <v>11.02</v>
      </c>
      <c r="Q132" s="20">
        <v>44770</v>
      </c>
      <c r="R132" s="20">
        <v>44895</v>
      </c>
      <c r="S132" s="24">
        <f t="shared" si="40"/>
        <v>10</v>
      </c>
      <c r="T132" s="25">
        <v>720</v>
      </c>
      <c r="U132" s="25">
        <v>190000</v>
      </c>
      <c r="V132" s="25">
        <f t="shared" si="41"/>
        <v>188872</v>
      </c>
      <c r="W132" s="26">
        <f t="shared" si="42"/>
        <v>-124</v>
      </c>
      <c r="X132" s="25"/>
      <c r="Y132" s="25">
        <v>2200</v>
      </c>
      <c r="Z132" s="17">
        <v>2</v>
      </c>
      <c r="AA132" s="24">
        <f t="shared" si="43"/>
        <v>12225</v>
      </c>
      <c r="AB132" s="17"/>
      <c r="AC132" s="29">
        <v>44896</v>
      </c>
      <c r="AD132" s="15">
        <v>3420</v>
      </c>
      <c r="AE132" s="30">
        <v>44922</v>
      </c>
      <c r="AF132" s="31">
        <f t="shared" si="65"/>
        <v>26</v>
      </c>
      <c r="AG132" s="32">
        <f t="shared" si="61"/>
        <v>244</v>
      </c>
      <c r="AH132" s="15">
        <v>4106.88</v>
      </c>
      <c r="AI132" s="30">
        <v>44925</v>
      </c>
      <c r="AJ132" s="31">
        <f t="shared" si="66"/>
        <v>29</v>
      </c>
      <c r="AK132" s="32">
        <f t="shared" ref="AK132:AK195" si="73">IF((AH132/365)*AJ132&gt;0,(AH132/365)*AJ132,0)</f>
        <v>326</v>
      </c>
      <c r="AL132" s="15">
        <v>4698</v>
      </c>
      <c r="AM132" s="30">
        <v>44924</v>
      </c>
      <c r="AN132" s="31">
        <f t="shared" si="64"/>
        <v>28</v>
      </c>
      <c r="AO132" s="32">
        <f t="shared" ref="AO132:AO194" si="74">IF((AL132/365)*AN132&gt;0,(AL132/365)*AN132,0)</f>
        <v>360</v>
      </c>
      <c r="AP132" s="36">
        <f t="shared" si="44"/>
        <v>138758</v>
      </c>
      <c r="AQ132" s="32">
        <f t="shared" si="45"/>
        <v>138758</v>
      </c>
      <c r="AR132" s="36">
        <f t="shared" si="46"/>
        <v>24200</v>
      </c>
      <c r="AS132" s="32">
        <f t="shared" si="47"/>
        <v>930</v>
      </c>
      <c r="AT132" s="32">
        <f t="shared" si="48"/>
        <v>162958</v>
      </c>
      <c r="AV132" s="1">
        <v>174000</v>
      </c>
      <c r="AW132" s="8">
        <f t="shared" si="49"/>
        <v>14872</v>
      </c>
      <c r="AX132" s="8">
        <f t="shared" si="50"/>
        <v>188872</v>
      </c>
      <c r="AY132" s="1">
        <v>15</v>
      </c>
      <c r="AZ132" s="40">
        <f t="shared" si="72"/>
        <v>11</v>
      </c>
      <c r="BA132" s="8">
        <f t="shared" si="51"/>
        <v>-1128</v>
      </c>
    </row>
    <row r="133" ht="36" spans="1:53">
      <c r="A133" s="15">
        <v>130</v>
      </c>
      <c r="B133" s="16" t="s">
        <v>195</v>
      </c>
      <c r="C133" s="16" t="s">
        <v>478</v>
      </c>
      <c r="D133" s="16" t="s">
        <v>123</v>
      </c>
      <c r="E133" s="16" t="s">
        <v>471</v>
      </c>
      <c r="F133" s="17">
        <v>112504</v>
      </c>
      <c r="G133" s="17" t="s">
        <v>479</v>
      </c>
      <c r="H133" s="17" t="s">
        <v>126</v>
      </c>
      <c r="I133" s="17" t="s">
        <v>27</v>
      </c>
      <c r="J133" s="17">
        <v>29</v>
      </c>
      <c r="K133" s="17" t="s">
        <v>25</v>
      </c>
      <c r="L133" s="17" t="s">
        <v>473</v>
      </c>
      <c r="M133" s="20">
        <v>43131</v>
      </c>
      <c r="N133" s="20">
        <v>48610</v>
      </c>
      <c r="O133" s="20">
        <v>44587</v>
      </c>
      <c r="P133" s="21">
        <f t="shared" si="71"/>
        <v>11.02</v>
      </c>
      <c r="Q133" s="20">
        <v>44770</v>
      </c>
      <c r="R133" s="20">
        <v>44895</v>
      </c>
      <c r="S133" s="24">
        <f t="shared" ref="S133:S196" si="75">DATEDIF(O133,R133,"d")/30</f>
        <v>10</v>
      </c>
      <c r="T133" s="25">
        <v>720</v>
      </c>
      <c r="U133" s="25">
        <v>190000</v>
      </c>
      <c r="V133" s="25">
        <f t="shared" ref="V133:V196" si="76">AX133</f>
        <v>188872</v>
      </c>
      <c r="W133" s="26">
        <f t="shared" ref="W133:W196" si="77">DATEDIF(N133,R133,"d")/30</f>
        <v>-124</v>
      </c>
      <c r="X133" s="25"/>
      <c r="Y133" s="25">
        <v>2200</v>
      </c>
      <c r="Z133" s="17">
        <v>2</v>
      </c>
      <c r="AA133" s="24">
        <f t="shared" ref="AA133:AA196" si="78">AD133+AH133+AL133</f>
        <v>11199</v>
      </c>
      <c r="AB133" s="17"/>
      <c r="AC133" s="29">
        <v>44896</v>
      </c>
      <c r="AD133" s="15">
        <v>2394</v>
      </c>
      <c r="AE133" s="30">
        <v>44922</v>
      </c>
      <c r="AF133" s="31">
        <f t="shared" si="65"/>
        <v>26</v>
      </c>
      <c r="AG133" s="32">
        <f t="shared" si="61"/>
        <v>171</v>
      </c>
      <c r="AH133" s="15">
        <v>4106.88</v>
      </c>
      <c r="AI133" s="30">
        <v>44925</v>
      </c>
      <c r="AJ133" s="31">
        <f t="shared" si="66"/>
        <v>29</v>
      </c>
      <c r="AK133" s="32">
        <f t="shared" si="73"/>
        <v>326</v>
      </c>
      <c r="AL133" s="15">
        <v>4698</v>
      </c>
      <c r="AM133" s="30">
        <v>44924</v>
      </c>
      <c r="AN133" s="31">
        <f t="shared" si="64"/>
        <v>28</v>
      </c>
      <c r="AO133" s="32">
        <f t="shared" si="74"/>
        <v>360</v>
      </c>
      <c r="AP133" s="36">
        <f t="shared" ref="AP133:AP196" si="79">AX133/AY133*P133</f>
        <v>138758</v>
      </c>
      <c r="AQ133" s="32">
        <f t="shared" ref="AQ133:AQ196" si="80">IF(AP133&lt;20000,20000,AP133)</f>
        <v>138758</v>
      </c>
      <c r="AR133" s="36">
        <f t="shared" ref="AR133:AR196" si="81">Y133*AZ133</f>
        <v>24200</v>
      </c>
      <c r="AS133" s="32">
        <f t="shared" ref="AS133:AS196" si="82">AG133+AK133+AO133</f>
        <v>857</v>
      </c>
      <c r="AT133" s="32">
        <f t="shared" ref="AT133:AT196" si="83">SUM(AQ133+AR133)</f>
        <v>162958</v>
      </c>
      <c r="AV133" s="1">
        <v>174000</v>
      </c>
      <c r="AW133" s="8">
        <f t="shared" ref="AW133:AW196" si="84">AV133/1.17*0.1</f>
        <v>14872</v>
      </c>
      <c r="AX133" s="8">
        <f t="shared" ref="AX133:AX196" si="85">AV133+AW133</f>
        <v>188872</v>
      </c>
      <c r="AY133" s="1">
        <v>15</v>
      </c>
      <c r="AZ133" s="40">
        <f t="shared" si="72"/>
        <v>11</v>
      </c>
      <c r="BA133" s="8">
        <f t="shared" ref="BA133:BA196" si="86">AX133-U133</f>
        <v>-1128</v>
      </c>
    </row>
    <row r="134" ht="36" spans="1:53">
      <c r="A134" s="15">
        <v>131</v>
      </c>
      <c r="B134" s="16" t="s">
        <v>195</v>
      </c>
      <c r="C134" s="16" t="s">
        <v>480</v>
      </c>
      <c r="D134" s="16" t="s">
        <v>123</v>
      </c>
      <c r="E134" s="16" t="s">
        <v>471</v>
      </c>
      <c r="F134" s="17">
        <v>112505</v>
      </c>
      <c r="G134" s="17" t="s">
        <v>481</v>
      </c>
      <c r="H134" s="17" t="s">
        <v>126</v>
      </c>
      <c r="I134" s="17" t="s">
        <v>27</v>
      </c>
      <c r="J134" s="17">
        <v>29</v>
      </c>
      <c r="K134" s="17" t="s">
        <v>25</v>
      </c>
      <c r="L134" s="17" t="s">
        <v>473</v>
      </c>
      <c r="M134" s="20">
        <v>43131</v>
      </c>
      <c r="N134" s="20">
        <v>48610</v>
      </c>
      <c r="O134" s="20">
        <v>44587</v>
      </c>
      <c r="P134" s="21">
        <f t="shared" si="71"/>
        <v>11.02</v>
      </c>
      <c r="Q134" s="20">
        <v>44770</v>
      </c>
      <c r="R134" s="20">
        <v>44895</v>
      </c>
      <c r="S134" s="24">
        <f t="shared" si="75"/>
        <v>10</v>
      </c>
      <c r="T134" s="25">
        <v>720</v>
      </c>
      <c r="U134" s="25">
        <v>190000</v>
      </c>
      <c r="V134" s="25">
        <f t="shared" si="76"/>
        <v>188872</v>
      </c>
      <c r="W134" s="26">
        <f t="shared" si="77"/>
        <v>-124</v>
      </c>
      <c r="X134" s="25"/>
      <c r="Y134" s="25">
        <v>2200</v>
      </c>
      <c r="Z134" s="17">
        <v>2</v>
      </c>
      <c r="AA134" s="24">
        <f t="shared" si="78"/>
        <v>11199</v>
      </c>
      <c r="AB134" s="17"/>
      <c r="AC134" s="29">
        <v>44896</v>
      </c>
      <c r="AD134" s="15">
        <v>2394</v>
      </c>
      <c r="AE134" s="30">
        <v>44922</v>
      </c>
      <c r="AF134" s="31">
        <f t="shared" si="65"/>
        <v>26</v>
      </c>
      <c r="AG134" s="32">
        <f t="shared" si="61"/>
        <v>171</v>
      </c>
      <c r="AH134" s="15">
        <v>4106.88</v>
      </c>
      <c r="AI134" s="30">
        <v>44925</v>
      </c>
      <c r="AJ134" s="31">
        <f t="shared" si="66"/>
        <v>29</v>
      </c>
      <c r="AK134" s="32">
        <f t="shared" si="73"/>
        <v>326</v>
      </c>
      <c r="AL134" s="15">
        <v>4698</v>
      </c>
      <c r="AM134" s="30">
        <v>44924</v>
      </c>
      <c r="AN134" s="31">
        <f t="shared" si="64"/>
        <v>28</v>
      </c>
      <c r="AO134" s="32">
        <f t="shared" si="74"/>
        <v>360</v>
      </c>
      <c r="AP134" s="36">
        <f t="shared" si="79"/>
        <v>138758</v>
      </c>
      <c r="AQ134" s="32">
        <f t="shared" si="80"/>
        <v>138758</v>
      </c>
      <c r="AR134" s="36">
        <f t="shared" si="81"/>
        <v>24200</v>
      </c>
      <c r="AS134" s="32">
        <f t="shared" si="82"/>
        <v>857</v>
      </c>
      <c r="AT134" s="32">
        <f t="shared" si="83"/>
        <v>162958</v>
      </c>
      <c r="AV134" s="1">
        <v>174000</v>
      </c>
      <c r="AW134" s="8">
        <f t="shared" si="84"/>
        <v>14872</v>
      </c>
      <c r="AX134" s="8">
        <f t="shared" si="85"/>
        <v>188872</v>
      </c>
      <c r="AY134" s="1">
        <v>15</v>
      </c>
      <c r="AZ134" s="40">
        <f t="shared" si="72"/>
        <v>11</v>
      </c>
      <c r="BA134" s="8">
        <f t="shared" si="86"/>
        <v>-1128</v>
      </c>
    </row>
    <row r="135" ht="36" spans="1:53">
      <c r="A135" s="15">
        <v>132</v>
      </c>
      <c r="B135" s="16" t="s">
        <v>195</v>
      </c>
      <c r="C135" s="16" t="s">
        <v>482</v>
      </c>
      <c r="D135" s="16" t="s">
        <v>123</v>
      </c>
      <c r="E135" s="16" t="s">
        <v>471</v>
      </c>
      <c r="F135" s="17">
        <v>112506</v>
      </c>
      <c r="G135" s="17" t="s">
        <v>483</v>
      </c>
      <c r="H135" s="17" t="s">
        <v>126</v>
      </c>
      <c r="I135" s="17" t="s">
        <v>27</v>
      </c>
      <c r="J135" s="17">
        <v>29</v>
      </c>
      <c r="K135" s="17" t="s">
        <v>25</v>
      </c>
      <c r="L135" s="17" t="s">
        <v>473</v>
      </c>
      <c r="M135" s="20">
        <v>43130</v>
      </c>
      <c r="N135" s="20">
        <v>48609</v>
      </c>
      <c r="O135" s="20">
        <v>44587</v>
      </c>
      <c r="P135" s="21">
        <f t="shared" si="71"/>
        <v>11.02</v>
      </c>
      <c r="Q135" s="20">
        <v>44770</v>
      </c>
      <c r="R135" s="20">
        <v>44895</v>
      </c>
      <c r="S135" s="24">
        <f t="shared" si="75"/>
        <v>10</v>
      </c>
      <c r="T135" s="25">
        <v>720</v>
      </c>
      <c r="U135" s="25">
        <v>190000</v>
      </c>
      <c r="V135" s="25">
        <f t="shared" si="76"/>
        <v>188872</v>
      </c>
      <c r="W135" s="26">
        <f t="shared" si="77"/>
        <v>-124</v>
      </c>
      <c r="X135" s="25"/>
      <c r="Y135" s="25">
        <v>2200</v>
      </c>
      <c r="Z135" s="17">
        <v>2</v>
      </c>
      <c r="AA135" s="24">
        <f t="shared" si="78"/>
        <v>11199</v>
      </c>
      <c r="AB135" s="17"/>
      <c r="AC135" s="29">
        <v>44896</v>
      </c>
      <c r="AD135" s="15">
        <v>2394</v>
      </c>
      <c r="AE135" s="30">
        <v>44922</v>
      </c>
      <c r="AF135" s="31">
        <f t="shared" si="65"/>
        <v>26</v>
      </c>
      <c r="AG135" s="32">
        <f t="shared" si="61"/>
        <v>171</v>
      </c>
      <c r="AH135" s="15">
        <v>4106.88</v>
      </c>
      <c r="AI135" s="30">
        <v>44925</v>
      </c>
      <c r="AJ135" s="31">
        <f t="shared" si="66"/>
        <v>29</v>
      </c>
      <c r="AK135" s="32">
        <f t="shared" si="73"/>
        <v>326</v>
      </c>
      <c r="AL135" s="15">
        <v>4698</v>
      </c>
      <c r="AM135" s="30">
        <v>44924</v>
      </c>
      <c r="AN135" s="31">
        <f t="shared" si="64"/>
        <v>28</v>
      </c>
      <c r="AO135" s="32">
        <f t="shared" si="74"/>
        <v>360</v>
      </c>
      <c r="AP135" s="36">
        <f t="shared" si="79"/>
        <v>138758</v>
      </c>
      <c r="AQ135" s="32">
        <f t="shared" si="80"/>
        <v>138758</v>
      </c>
      <c r="AR135" s="36">
        <f t="shared" si="81"/>
        <v>24200</v>
      </c>
      <c r="AS135" s="32">
        <f t="shared" si="82"/>
        <v>857</v>
      </c>
      <c r="AT135" s="32">
        <f t="shared" si="83"/>
        <v>162958</v>
      </c>
      <c r="AV135" s="1">
        <v>174000</v>
      </c>
      <c r="AW135" s="8">
        <f t="shared" si="84"/>
        <v>14872</v>
      </c>
      <c r="AX135" s="8">
        <f t="shared" si="85"/>
        <v>188872</v>
      </c>
      <c r="AY135" s="1">
        <v>15</v>
      </c>
      <c r="AZ135" s="40">
        <f t="shared" si="72"/>
        <v>11</v>
      </c>
      <c r="BA135" s="8">
        <f t="shared" si="86"/>
        <v>-1128</v>
      </c>
    </row>
    <row r="136" ht="36" spans="1:53">
      <c r="A136" s="15">
        <v>133</v>
      </c>
      <c r="B136" s="16" t="s">
        <v>195</v>
      </c>
      <c r="C136" s="16" t="s">
        <v>484</v>
      </c>
      <c r="D136" s="16" t="s">
        <v>123</v>
      </c>
      <c r="E136" s="16" t="s">
        <v>471</v>
      </c>
      <c r="F136" s="17">
        <v>112507</v>
      </c>
      <c r="G136" s="17" t="s">
        <v>485</v>
      </c>
      <c r="H136" s="17" t="s">
        <v>126</v>
      </c>
      <c r="I136" s="17" t="s">
        <v>27</v>
      </c>
      <c r="J136" s="17">
        <v>29</v>
      </c>
      <c r="K136" s="17" t="s">
        <v>25</v>
      </c>
      <c r="L136" s="17" t="s">
        <v>473</v>
      </c>
      <c r="M136" s="20">
        <v>43131</v>
      </c>
      <c r="N136" s="20">
        <v>48610</v>
      </c>
      <c r="O136" s="20">
        <v>44587</v>
      </c>
      <c r="P136" s="21">
        <f t="shared" si="71"/>
        <v>11.02</v>
      </c>
      <c r="Q136" s="20">
        <v>44770</v>
      </c>
      <c r="R136" s="20">
        <v>44895</v>
      </c>
      <c r="S136" s="24">
        <f t="shared" si="75"/>
        <v>10</v>
      </c>
      <c r="T136" s="25">
        <v>720</v>
      </c>
      <c r="U136" s="25">
        <v>190000</v>
      </c>
      <c r="V136" s="25">
        <f t="shared" si="76"/>
        <v>188872</v>
      </c>
      <c r="W136" s="26">
        <f t="shared" si="77"/>
        <v>-124</v>
      </c>
      <c r="X136" s="25"/>
      <c r="Y136" s="25">
        <v>2200</v>
      </c>
      <c r="Z136" s="17">
        <v>2</v>
      </c>
      <c r="AA136" s="24">
        <f t="shared" si="78"/>
        <v>11199</v>
      </c>
      <c r="AB136" s="17"/>
      <c r="AC136" s="29">
        <v>44896</v>
      </c>
      <c r="AD136" s="15">
        <v>2394</v>
      </c>
      <c r="AE136" s="30">
        <v>44922</v>
      </c>
      <c r="AF136" s="31">
        <f t="shared" si="65"/>
        <v>26</v>
      </c>
      <c r="AG136" s="32">
        <f t="shared" si="61"/>
        <v>171</v>
      </c>
      <c r="AH136" s="15">
        <v>4106.88</v>
      </c>
      <c r="AI136" s="30">
        <v>44925</v>
      </c>
      <c r="AJ136" s="31">
        <f t="shared" si="66"/>
        <v>29</v>
      </c>
      <c r="AK136" s="32">
        <f t="shared" si="73"/>
        <v>326</v>
      </c>
      <c r="AL136" s="15">
        <v>4698</v>
      </c>
      <c r="AM136" s="30">
        <v>44924</v>
      </c>
      <c r="AN136" s="31">
        <f t="shared" si="64"/>
        <v>28</v>
      </c>
      <c r="AO136" s="32">
        <f t="shared" si="74"/>
        <v>360</v>
      </c>
      <c r="AP136" s="36">
        <f t="shared" si="79"/>
        <v>138758</v>
      </c>
      <c r="AQ136" s="32">
        <f t="shared" si="80"/>
        <v>138758</v>
      </c>
      <c r="AR136" s="36">
        <f t="shared" si="81"/>
        <v>24200</v>
      </c>
      <c r="AS136" s="32">
        <f t="shared" si="82"/>
        <v>857</v>
      </c>
      <c r="AT136" s="32">
        <f t="shared" si="83"/>
        <v>162958</v>
      </c>
      <c r="AV136" s="1">
        <v>174000</v>
      </c>
      <c r="AW136" s="8">
        <f t="shared" si="84"/>
        <v>14872</v>
      </c>
      <c r="AX136" s="8">
        <f t="shared" si="85"/>
        <v>188872</v>
      </c>
      <c r="AY136" s="1">
        <v>15</v>
      </c>
      <c r="AZ136" s="40">
        <f t="shared" si="72"/>
        <v>11</v>
      </c>
      <c r="BA136" s="8">
        <f t="shared" si="86"/>
        <v>-1128</v>
      </c>
    </row>
    <row r="137" ht="36" spans="1:53">
      <c r="A137" s="15">
        <v>134</v>
      </c>
      <c r="B137" s="16" t="s">
        <v>195</v>
      </c>
      <c r="C137" s="16" t="s">
        <v>486</v>
      </c>
      <c r="D137" s="16" t="s">
        <v>123</v>
      </c>
      <c r="E137" s="16" t="s">
        <v>471</v>
      </c>
      <c r="F137" s="17">
        <v>112508</v>
      </c>
      <c r="G137" s="17" t="s">
        <v>487</v>
      </c>
      <c r="H137" s="17" t="s">
        <v>126</v>
      </c>
      <c r="I137" s="17" t="s">
        <v>27</v>
      </c>
      <c r="J137" s="17">
        <v>29</v>
      </c>
      <c r="K137" s="17" t="s">
        <v>25</v>
      </c>
      <c r="L137" s="17" t="s">
        <v>473</v>
      </c>
      <c r="M137" s="20">
        <v>43131</v>
      </c>
      <c r="N137" s="20">
        <v>48610</v>
      </c>
      <c r="O137" s="20">
        <v>44587</v>
      </c>
      <c r="P137" s="21">
        <f t="shared" si="71"/>
        <v>11.02</v>
      </c>
      <c r="Q137" s="20">
        <v>44770</v>
      </c>
      <c r="R137" s="20">
        <v>44895</v>
      </c>
      <c r="S137" s="24">
        <f t="shared" si="75"/>
        <v>10</v>
      </c>
      <c r="T137" s="25">
        <v>720</v>
      </c>
      <c r="U137" s="25">
        <v>190000</v>
      </c>
      <c r="V137" s="25">
        <f t="shared" si="76"/>
        <v>188872</v>
      </c>
      <c r="W137" s="26">
        <f t="shared" si="77"/>
        <v>-124</v>
      </c>
      <c r="X137" s="25"/>
      <c r="Y137" s="25">
        <v>2200</v>
      </c>
      <c r="Z137" s="17">
        <v>2</v>
      </c>
      <c r="AA137" s="24">
        <f t="shared" si="78"/>
        <v>11199</v>
      </c>
      <c r="AB137" s="17"/>
      <c r="AC137" s="29">
        <v>44896</v>
      </c>
      <c r="AD137" s="15">
        <v>2394</v>
      </c>
      <c r="AE137" s="30">
        <v>44922</v>
      </c>
      <c r="AF137" s="31">
        <f t="shared" si="65"/>
        <v>26</v>
      </c>
      <c r="AG137" s="32">
        <f t="shared" si="61"/>
        <v>171</v>
      </c>
      <c r="AH137" s="15">
        <v>4106.88</v>
      </c>
      <c r="AI137" s="30">
        <v>44925</v>
      </c>
      <c r="AJ137" s="31">
        <f t="shared" si="66"/>
        <v>29</v>
      </c>
      <c r="AK137" s="32">
        <f t="shared" si="73"/>
        <v>326</v>
      </c>
      <c r="AL137" s="15">
        <v>4698</v>
      </c>
      <c r="AM137" s="30">
        <v>44924</v>
      </c>
      <c r="AN137" s="31">
        <f t="shared" si="64"/>
        <v>28</v>
      </c>
      <c r="AO137" s="32">
        <f t="shared" si="74"/>
        <v>360</v>
      </c>
      <c r="AP137" s="36">
        <f t="shared" si="79"/>
        <v>138758</v>
      </c>
      <c r="AQ137" s="32">
        <f t="shared" si="80"/>
        <v>138758</v>
      </c>
      <c r="AR137" s="36">
        <f t="shared" si="81"/>
        <v>24200</v>
      </c>
      <c r="AS137" s="32">
        <f t="shared" si="82"/>
        <v>857</v>
      </c>
      <c r="AT137" s="32">
        <f t="shared" si="83"/>
        <v>162958</v>
      </c>
      <c r="AV137" s="1">
        <v>174000</v>
      </c>
      <c r="AW137" s="8">
        <f t="shared" si="84"/>
        <v>14872</v>
      </c>
      <c r="AX137" s="8">
        <f t="shared" si="85"/>
        <v>188872</v>
      </c>
      <c r="AY137" s="1">
        <v>15</v>
      </c>
      <c r="AZ137" s="40">
        <f t="shared" si="72"/>
        <v>11</v>
      </c>
      <c r="BA137" s="8">
        <f t="shared" si="86"/>
        <v>-1128</v>
      </c>
    </row>
    <row r="138" ht="36" spans="1:53">
      <c r="A138" s="15">
        <v>135</v>
      </c>
      <c r="B138" s="16" t="s">
        <v>195</v>
      </c>
      <c r="C138" s="16" t="s">
        <v>488</v>
      </c>
      <c r="D138" s="16" t="s">
        <v>123</v>
      </c>
      <c r="E138" s="16" t="s">
        <v>471</v>
      </c>
      <c r="F138" s="17">
        <v>112509</v>
      </c>
      <c r="G138" s="17" t="s">
        <v>489</v>
      </c>
      <c r="H138" s="17" t="s">
        <v>126</v>
      </c>
      <c r="I138" s="17" t="s">
        <v>27</v>
      </c>
      <c r="J138" s="17">
        <v>29</v>
      </c>
      <c r="K138" s="17" t="s">
        <v>25</v>
      </c>
      <c r="L138" s="17" t="s">
        <v>473</v>
      </c>
      <c r="M138" s="20">
        <v>43130</v>
      </c>
      <c r="N138" s="20">
        <v>48609</v>
      </c>
      <c r="O138" s="20">
        <v>44587</v>
      </c>
      <c r="P138" s="21">
        <f t="shared" si="71"/>
        <v>11.02</v>
      </c>
      <c r="Q138" s="20">
        <v>44770</v>
      </c>
      <c r="R138" s="20">
        <v>44895</v>
      </c>
      <c r="S138" s="24">
        <f t="shared" si="75"/>
        <v>10</v>
      </c>
      <c r="T138" s="25">
        <v>720</v>
      </c>
      <c r="U138" s="25">
        <v>190000</v>
      </c>
      <c r="V138" s="25">
        <f t="shared" si="76"/>
        <v>188872</v>
      </c>
      <c r="W138" s="26">
        <f t="shared" si="77"/>
        <v>-124</v>
      </c>
      <c r="X138" s="25"/>
      <c r="Y138" s="25">
        <v>2200</v>
      </c>
      <c r="Z138" s="17">
        <v>2</v>
      </c>
      <c r="AA138" s="24">
        <f t="shared" si="78"/>
        <v>11199</v>
      </c>
      <c r="AB138" s="17"/>
      <c r="AC138" s="29">
        <v>44896</v>
      </c>
      <c r="AD138" s="15">
        <v>2394</v>
      </c>
      <c r="AE138" s="30">
        <v>44922</v>
      </c>
      <c r="AF138" s="31">
        <f t="shared" si="65"/>
        <v>26</v>
      </c>
      <c r="AG138" s="32">
        <f t="shared" si="61"/>
        <v>171</v>
      </c>
      <c r="AH138" s="15">
        <v>4106.88</v>
      </c>
      <c r="AI138" s="30">
        <v>44925</v>
      </c>
      <c r="AJ138" s="31">
        <f t="shared" si="66"/>
        <v>29</v>
      </c>
      <c r="AK138" s="32">
        <f t="shared" si="73"/>
        <v>326</v>
      </c>
      <c r="AL138" s="15">
        <v>4698</v>
      </c>
      <c r="AM138" s="30">
        <v>44924</v>
      </c>
      <c r="AN138" s="31">
        <f t="shared" si="64"/>
        <v>28</v>
      </c>
      <c r="AO138" s="32">
        <f t="shared" si="74"/>
        <v>360</v>
      </c>
      <c r="AP138" s="36">
        <f t="shared" si="79"/>
        <v>138758</v>
      </c>
      <c r="AQ138" s="32">
        <f t="shared" si="80"/>
        <v>138758</v>
      </c>
      <c r="AR138" s="36">
        <f t="shared" si="81"/>
        <v>24200</v>
      </c>
      <c r="AS138" s="32">
        <f t="shared" si="82"/>
        <v>857</v>
      </c>
      <c r="AT138" s="32">
        <f t="shared" si="83"/>
        <v>162958</v>
      </c>
      <c r="AV138" s="1">
        <v>174000</v>
      </c>
      <c r="AW138" s="8">
        <f t="shared" si="84"/>
        <v>14872</v>
      </c>
      <c r="AX138" s="8">
        <f t="shared" si="85"/>
        <v>188872</v>
      </c>
      <c r="AY138" s="1">
        <v>15</v>
      </c>
      <c r="AZ138" s="40">
        <f t="shared" si="72"/>
        <v>11</v>
      </c>
      <c r="BA138" s="8">
        <f t="shared" si="86"/>
        <v>-1128</v>
      </c>
    </row>
    <row r="139" ht="36" spans="1:53">
      <c r="A139" s="15">
        <v>136</v>
      </c>
      <c r="B139" s="16" t="s">
        <v>195</v>
      </c>
      <c r="C139" s="16" t="s">
        <v>490</v>
      </c>
      <c r="D139" s="16" t="s">
        <v>123</v>
      </c>
      <c r="E139" s="16" t="s">
        <v>471</v>
      </c>
      <c r="F139" s="17">
        <v>112510</v>
      </c>
      <c r="G139" s="17" t="s">
        <v>491</v>
      </c>
      <c r="H139" s="17" t="s">
        <v>126</v>
      </c>
      <c r="I139" s="17" t="s">
        <v>27</v>
      </c>
      <c r="J139" s="17">
        <v>29</v>
      </c>
      <c r="K139" s="17" t="s">
        <v>25</v>
      </c>
      <c r="L139" s="17" t="s">
        <v>473</v>
      </c>
      <c r="M139" s="20">
        <v>43131</v>
      </c>
      <c r="N139" s="20">
        <v>48610</v>
      </c>
      <c r="O139" s="20">
        <v>44587</v>
      </c>
      <c r="P139" s="21">
        <f t="shared" si="71"/>
        <v>11.02</v>
      </c>
      <c r="Q139" s="20">
        <v>44770</v>
      </c>
      <c r="R139" s="20">
        <v>44895</v>
      </c>
      <c r="S139" s="24">
        <f t="shared" si="75"/>
        <v>10</v>
      </c>
      <c r="T139" s="25">
        <v>720</v>
      </c>
      <c r="U139" s="25">
        <v>190000</v>
      </c>
      <c r="V139" s="25">
        <f t="shared" si="76"/>
        <v>188872</v>
      </c>
      <c r="W139" s="26">
        <f t="shared" si="77"/>
        <v>-124</v>
      </c>
      <c r="X139" s="25"/>
      <c r="Y139" s="25">
        <v>2200</v>
      </c>
      <c r="Z139" s="17">
        <v>2</v>
      </c>
      <c r="AA139" s="24">
        <f t="shared" si="78"/>
        <v>11199</v>
      </c>
      <c r="AB139" s="17"/>
      <c r="AC139" s="29">
        <v>44896</v>
      </c>
      <c r="AD139" s="15">
        <v>2394</v>
      </c>
      <c r="AE139" s="30">
        <v>44922</v>
      </c>
      <c r="AF139" s="31">
        <f t="shared" si="65"/>
        <v>26</v>
      </c>
      <c r="AG139" s="32">
        <f t="shared" si="61"/>
        <v>171</v>
      </c>
      <c r="AH139" s="15">
        <v>4106.88</v>
      </c>
      <c r="AI139" s="30">
        <v>44925</v>
      </c>
      <c r="AJ139" s="31">
        <f t="shared" si="66"/>
        <v>29</v>
      </c>
      <c r="AK139" s="32">
        <f t="shared" si="73"/>
        <v>326</v>
      </c>
      <c r="AL139" s="15">
        <v>4698</v>
      </c>
      <c r="AM139" s="30">
        <v>44924</v>
      </c>
      <c r="AN139" s="31">
        <f t="shared" si="64"/>
        <v>28</v>
      </c>
      <c r="AO139" s="32">
        <f t="shared" si="74"/>
        <v>360</v>
      </c>
      <c r="AP139" s="36">
        <f t="shared" si="79"/>
        <v>138758</v>
      </c>
      <c r="AQ139" s="32">
        <f t="shared" si="80"/>
        <v>138758</v>
      </c>
      <c r="AR139" s="36">
        <f t="shared" si="81"/>
        <v>24200</v>
      </c>
      <c r="AS139" s="32">
        <f t="shared" si="82"/>
        <v>857</v>
      </c>
      <c r="AT139" s="32">
        <f t="shared" si="83"/>
        <v>162958</v>
      </c>
      <c r="AV139" s="1">
        <v>174000</v>
      </c>
      <c r="AW139" s="8">
        <f t="shared" si="84"/>
        <v>14872</v>
      </c>
      <c r="AX139" s="8">
        <f t="shared" si="85"/>
        <v>188872</v>
      </c>
      <c r="AY139" s="1">
        <v>15</v>
      </c>
      <c r="AZ139" s="40">
        <f t="shared" si="72"/>
        <v>11</v>
      </c>
      <c r="BA139" s="8">
        <f t="shared" si="86"/>
        <v>-1128</v>
      </c>
    </row>
    <row r="140" ht="36" spans="1:53">
      <c r="A140" s="15">
        <v>137</v>
      </c>
      <c r="B140" s="16" t="s">
        <v>195</v>
      </c>
      <c r="C140" s="16" t="s">
        <v>492</v>
      </c>
      <c r="D140" s="16" t="s">
        <v>123</v>
      </c>
      <c r="E140" s="16" t="s">
        <v>471</v>
      </c>
      <c r="F140" s="17">
        <v>112511</v>
      </c>
      <c r="G140" s="17" t="s">
        <v>493</v>
      </c>
      <c r="H140" s="17" t="s">
        <v>126</v>
      </c>
      <c r="I140" s="17" t="s">
        <v>27</v>
      </c>
      <c r="J140" s="17">
        <v>29</v>
      </c>
      <c r="K140" s="17" t="s">
        <v>25</v>
      </c>
      <c r="L140" s="17" t="s">
        <v>473</v>
      </c>
      <c r="M140" s="20">
        <v>43130</v>
      </c>
      <c r="N140" s="20">
        <v>48609</v>
      </c>
      <c r="O140" s="20">
        <v>44587</v>
      </c>
      <c r="P140" s="21">
        <f t="shared" si="71"/>
        <v>11.02</v>
      </c>
      <c r="Q140" s="20">
        <v>44770</v>
      </c>
      <c r="R140" s="20">
        <v>44895</v>
      </c>
      <c r="S140" s="24">
        <f t="shared" si="75"/>
        <v>10</v>
      </c>
      <c r="T140" s="25">
        <v>720</v>
      </c>
      <c r="U140" s="25">
        <v>190000</v>
      </c>
      <c r="V140" s="25">
        <f t="shared" si="76"/>
        <v>188872</v>
      </c>
      <c r="W140" s="26">
        <f t="shared" si="77"/>
        <v>-124</v>
      </c>
      <c r="X140" s="25"/>
      <c r="Y140" s="25">
        <v>2200</v>
      </c>
      <c r="Z140" s="17">
        <v>2</v>
      </c>
      <c r="AA140" s="24">
        <f t="shared" si="78"/>
        <v>11541</v>
      </c>
      <c r="AB140" s="17"/>
      <c r="AC140" s="29">
        <v>44896</v>
      </c>
      <c r="AD140" s="15">
        <v>2736</v>
      </c>
      <c r="AE140" s="30">
        <v>44922</v>
      </c>
      <c r="AF140" s="31">
        <f t="shared" si="65"/>
        <v>26</v>
      </c>
      <c r="AG140" s="32">
        <f t="shared" si="61"/>
        <v>195</v>
      </c>
      <c r="AH140" s="15">
        <v>4106.88</v>
      </c>
      <c r="AI140" s="30">
        <v>44925</v>
      </c>
      <c r="AJ140" s="31">
        <f t="shared" si="66"/>
        <v>29</v>
      </c>
      <c r="AK140" s="32">
        <f t="shared" si="73"/>
        <v>326</v>
      </c>
      <c r="AL140" s="15">
        <v>4698</v>
      </c>
      <c r="AM140" s="30">
        <v>44924</v>
      </c>
      <c r="AN140" s="31">
        <f t="shared" si="64"/>
        <v>28</v>
      </c>
      <c r="AO140" s="32">
        <f t="shared" si="74"/>
        <v>360</v>
      </c>
      <c r="AP140" s="36">
        <f t="shared" si="79"/>
        <v>138758</v>
      </c>
      <c r="AQ140" s="32">
        <f t="shared" si="80"/>
        <v>138758</v>
      </c>
      <c r="AR140" s="36">
        <f t="shared" si="81"/>
        <v>24200</v>
      </c>
      <c r="AS140" s="32">
        <f t="shared" si="82"/>
        <v>881</v>
      </c>
      <c r="AT140" s="32">
        <f t="shared" si="83"/>
        <v>162958</v>
      </c>
      <c r="AV140" s="1">
        <v>174000</v>
      </c>
      <c r="AW140" s="8">
        <f t="shared" si="84"/>
        <v>14872</v>
      </c>
      <c r="AX140" s="8">
        <f t="shared" si="85"/>
        <v>188872</v>
      </c>
      <c r="AY140" s="1">
        <v>15</v>
      </c>
      <c r="AZ140" s="40">
        <f t="shared" si="72"/>
        <v>11</v>
      </c>
      <c r="BA140" s="8">
        <f t="shared" si="86"/>
        <v>-1128</v>
      </c>
    </row>
    <row r="141" ht="36" spans="1:53">
      <c r="A141" s="15">
        <v>138</v>
      </c>
      <c r="B141" s="16" t="s">
        <v>195</v>
      </c>
      <c r="C141" s="16" t="s">
        <v>494</v>
      </c>
      <c r="D141" s="16" t="s">
        <v>123</v>
      </c>
      <c r="E141" s="16" t="s">
        <v>471</v>
      </c>
      <c r="F141" s="17">
        <v>112512</v>
      </c>
      <c r="G141" s="17" t="s">
        <v>495</v>
      </c>
      <c r="H141" s="17" t="s">
        <v>126</v>
      </c>
      <c r="I141" s="17" t="s">
        <v>27</v>
      </c>
      <c r="J141" s="17">
        <v>29</v>
      </c>
      <c r="K141" s="17" t="s">
        <v>25</v>
      </c>
      <c r="L141" s="17" t="s">
        <v>473</v>
      </c>
      <c r="M141" s="20">
        <v>43130</v>
      </c>
      <c r="N141" s="20">
        <v>48609</v>
      </c>
      <c r="O141" s="20">
        <v>44587</v>
      </c>
      <c r="P141" s="21">
        <f t="shared" si="71"/>
        <v>11.02</v>
      </c>
      <c r="Q141" s="20">
        <v>44770</v>
      </c>
      <c r="R141" s="20">
        <v>44895</v>
      </c>
      <c r="S141" s="24">
        <f t="shared" si="75"/>
        <v>10</v>
      </c>
      <c r="T141" s="25">
        <v>720</v>
      </c>
      <c r="U141" s="25">
        <v>190000</v>
      </c>
      <c r="V141" s="25">
        <f t="shared" si="76"/>
        <v>188872</v>
      </c>
      <c r="W141" s="26">
        <f t="shared" si="77"/>
        <v>-124</v>
      </c>
      <c r="X141" s="25"/>
      <c r="Y141" s="25">
        <v>2200</v>
      </c>
      <c r="Z141" s="17">
        <v>2</v>
      </c>
      <c r="AA141" s="24">
        <f t="shared" si="78"/>
        <v>11199</v>
      </c>
      <c r="AB141" s="17"/>
      <c r="AC141" s="29">
        <v>44896</v>
      </c>
      <c r="AD141" s="15">
        <v>2394</v>
      </c>
      <c r="AE141" s="30">
        <v>44922</v>
      </c>
      <c r="AF141" s="31">
        <f t="shared" si="65"/>
        <v>26</v>
      </c>
      <c r="AG141" s="32">
        <f t="shared" si="61"/>
        <v>171</v>
      </c>
      <c r="AH141" s="15">
        <v>4106.88</v>
      </c>
      <c r="AI141" s="30">
        <v>44925</v>
      </c>
      <c r="AJ141" s="31">
        <f t="shared" si="66"/>
        <v>29</v>
      </c>
      <c r="AK141" s="32">
        <f t="shared" si="73"/>
        <v>326</v>
      </c>
      <c r="AL141" s="15">
        <v>4698</v>
      </c>
      <c r="AM141" s="30">
        <v>44924</v>
      </c>
      <c r="AN141" s="31">
        <f t="shared" si="64"/>
        <v>28</v>
      </c>
      <c r="AO141" s="32">
        <f t="shared" si="74"/>
        <v>360</v>
      </c>
      <c r="AP141" s="36">
        <f t="shared" si="79"/>
        <v>138758</v>
      </c>
      <c r="AQ141" s="32">
        <f t="shared" si="80"/>
        <v>138758</v>
      </c>
      <c r="AR141" s="36">
        <f t="shared" si="81"/>
        <v>24200</v>
      </c>
      <c r="AS141" s="32">
        <f t="shared" si="82"/>
        <v>857</v>
      </c>
      <c r="AT141" s="32">
        <f t="shared" si="83"/>
        <v>162958</v>
      </c>
      <c r="AV141" s="1">
        <v>174000</v>
      </c>
      <c r="AW141" s="8">
        <f t="shared" si="84"/>
        <v>14872</v>
      </c>
      <c r="AX141" s="8">
        <f t="shared" si="85"/>
        <v>188872</v>
      </c>
      <c r="AY141" s="1">
        <v>15</v>
      </c>
      <c r="AZ141" s="40">
        <f t="shared" si="72"/>
        <v>11</v>
      </c>
      <c r="BA141" s="8">
        <f t="shared" si="86"/>
        <v>-1128</v>
      </c>
    </row>
    <row r="142" ht="36" spans="1:53">
      <c r="A142" s="15">
        <v>139</v>
      </c>
      <c r="B142" s="16" t="s">
        <v>195</v>
      </c>
      <c r="C142" s="16" t="s">
        <v>496</v>
      </c>
      <c r="D142" s="16" t="s">
        <v>123</v>
      </c>
      <c r="E142" s="16" t="s">
        <v>471</v>
      </c>
      <c r="F142" s="17">
        <v>112513</v>
      </c>
      <c r="G142" s="17" t="s">
        <v>497</v>
      </c>
      <c r="H142" s="17" t="s">
        <v>126</v>
      </c>
      <c r="I142" s="17" t="s">
        <v>27</v>
      </c>
      <c r="J142" s="17">
        <v>29</v>
      </c>
      <c r="K142" s="17" t="s">
        <v>25</v>
      </c>
      <c r="L142" s="17" t="s">
        <v>473</v>
      </c>
      <c r="M142" s="20">
        <v>43131</v>
      </c>
      <c r="N142" s="20">
        <v>48610</v>
      </c>
      <c r="O142" s="20">
        <v>44587</v>
      </c>
      <c r="P142" s="21">
        <f t="shared" si="71"/>
        <v>11.02</v>
      </c>
      <c r="Q142" s="20">
        <v>44770</v>
      </c>
      <c r="R142" s="20">
        <v>44895</v>
      </c>
      <c r="S142" s="24">
        <f t="shared" si="75"/>
        <v>10</v>
      </c>
      <c r="T142" s="25">
        <v>720</v>
      </c>
      <c r="U142" s="25">
        <v>190000</v>
      </c>
      <c r="V142" s="25">
        <f t="shared" si="76"/>
        <v>188872</v>
      </c>
      <c r="W142" s="26">
        <f t="shared" si="77"/>
        <v>-124</v>
      </c>
      <c r="X142" s="25"/>
      <c r="Y142" s="25">
        <v>2200</v>
      </c>
      <c r="Z142" s="17">
        <v>2</v>
      </c>
      <c r="AA142" s="24">
        <f t="shared" si="78"/>
        <v>11199</v>
      </c>
      <c r="AB142" s="17"/>
      <c r="AC142" s="29">
        <v>44896</v>
      </c>
      <c r="AD142" s="15">
        <v>2394</v>
      </c>
      <c r="AE142" s="30">
        <v>44922</v>
      </c>
      <c r="AF142" s="31">
        <f t="shared" si="65"/>
        <v>26</v>
      </c>
      <c r="AG142" s="32">
        <f t="shared" si="61"/>
        <v>171</v>
      </c>
      <c r="AH142" s="15">
        <v>4106.88</v>
      </c>
      <c r="AI142" s="30">
        <v>44925</v>
      </c>
      <c r="AJ142" s="31">
        <f t="shared" si="66"/>
        <v>29</v>
      </c>
      <c r="AK142" s="32">
        <f t="shared" si="73"/>
        <v>326</v>
      </c>
      <c r="AL142" s="15">
        <v>4698</v>
      </c>
      <c r="AM142" s="30">
        <v>44924</v>
      </c>
      <c r="AN142" s="31">
        <f t="shared" si="64"/>
        <v>28</v>
      </c>
      <c r="AO142" s="32">
        <f t="shared" si="74"/>
        <v>360</v>
      </c>
      <c r="AP142" s="36">
        <f t="shared" si="79"/>
        <v>138758</v>
      </c>
      <c r="AQ142" s="32">
        <f t="shared" si="80"/>
        <v>138758</v>
      </c>
      <c r="AR142" s="36">
        <f t="shared" si="81"/>
        <v>24200</v>
      </c>
      <c r="AS142" s="32">
        <f t="shared" si="82"/>
        <v>857</v>
      </c>
      <c r="AT142" s="32">
        <f t="shared" si="83"/>
        <v>162958</v>
      </c>
      <c r="AV142" s="1">
        <v>174000</v>
      </c>
      <c r="AW142" s="8">
        <f t="shared" si="84"/>
        <v>14872</v>
      </c>
      <c r="AX142" s="8">
        <f t="shared" si="85"/>
        <v>188872</v>
      </c>
      <c r="AY142" s="1">
        <v>15</v>
      </c>
      <c r="AZ142" s="40">
        <f t="shared" si="72"/>
        <v>11</v>
      </c>
      <c r="BA142" s="8">
        <f t="shared" si="86"/>
        <v>-1128</v>
      </c>
    </row>
    <row r="143" ht="36" spans="1:53">
      <c r="A143" s="15">
        <v>140</v>
      </c>
      <c r="B143" s="16" t="s">
        <v>195</v>
      </c>
      <c r="C143" s="16" t="s">
        <v>498</v>
      </c>
      <c r="D143" s="16" t="s">
        <v>123</v>
      </c>
      <c r="E143" s="16" t="s">
        <v>471</v>
      </c>
      <c r="F143" s="17">
        <v>112514</v>
      </c>
      <c r="G143" s="17" t="s">
        <v>499</v>
      </c>
      <c r="H143" s="17" t="s">
        <v>126</v>
      </c>
      <c r="I143" s="17" t="s">
        <v>27</v>
      </c>
      <c r="J143" s="17">
        <v>29</v>
      </c>
      <c r="K143" s="17" t="s">
        <v>25</v>
      </c>
      <c r="L143" s="17" t="s">
        <v>473</v>
      </c>
      <c r="M143" s="20">
        <v>43131</v>
      </c>
      <c r="N143" s="20">
        <v>48610</v>
      </c>
      <c r="O143" s="20">
        <v>44587</v>
      </c>
      <c r="P143" s="21">
        <f t="shared" si="71"/>
        <v>11.02</v>
      </c>
      <c r="Q143" s="20">
        <v>44770</v>
      </c>
      <c r="R143" s="20">
        <v>44895</v>
      </c>
      <c r="S143" s="24">
        <f t="shared" si="75"/>
        <v>10</v>
      </c>
      <c r="T143" s="25">
        <v>720</v>
      </c>
      <c r="U143" s="25">
        <v>190000</v>
      </c>
      <c r="V143" s="25">
        <f t="shared" si="76"/>
        <v>188872</v>
      </c>
      <c r="W143" s="26">
        <f t="shared" si="77"/>
        <v>-124</v>
      </c>
      <c r="X143" s="25"/>
      <c r="Y143" s="25">
        <v>2200</v>
      </c>
      <c r="Z143" s="17">
        <v>2</v>
      </c>
      <c r="AA143" s="24">
        <f t="shared" si="78"/>
        <v>11199</v>
      </c>
      <c r="AB143" s="17"/>
      <c r="AC143" s="29">
        <v>44896</v>
      </c>
      <c r="AD143" s="15">
        <v>2394</v>
      </c>
      <c r="AE143" s="30">
        <v>44922</v>
      </c>
      <c r="AF143" s="31">
        <f t="shared" si="65"/>
        <v>26</v>
      </c>
      <c r="AG143" s="32">
        <f t="shared" si="61"/>
        <v>171</v>
      </c>
      <c r="AH143" s="15">
        <v>4106.88</v>
      </c>
      <c r="AI143" s="30">
        <v>44925</v>
      </c>
      <c r="AJ143" s="31">
        <f t="shared" si="66"/>
        <v>29</v>
      </c>
      <c r="AK143" s="32">
        <f t="shared" si="73"/>
        <v>326</v>
      </c>
      <c r="AL143" s="15">
        <v>4698</v>
      </c>
      <c r="AM143" s="30">
        <v>44924</v>
      </c>
      <c r="AN143" s="31">
        <f t="shared" si="64"/>
        <v>28</v>
      </c>
      <c r="AO143" s="32">
        <f t="shared" si="74"/>
        <v>360</v>
      </c>
      <c r="AP143" s="36">
        <f t="shared" si="79"/>
        <v>138758</v>
      </c>
      <c r="AQ143" s="32">
        <f t="shared" si="80"/>
        <v>138758</v>
      </c>
      <c r="AR143" s="36">
        <f t="shared" si="81"/>
        <v>24200</v>
      </c>
      <c r="AS143" s="32">
        <f t="shared" si="82"/>
        <v>857</v>
      </c>
      <c r="AT143" s="32">
        <f t="shared" si="83"/>
        <v>162958</v>
      </c>
      <c r="AV143" s="1">
        <v>174000</v>
      </c>
      <c r="AW143" s="8">
        <f t="shared" si="84"/>
        <v>14872</v>
      </c>
      <c r="AX143" s="8">
        <f t="shared" si="85"/>
        <v>188872</v>
      </c>
      <c r="AY143" s="1">
        <v>15</v>
      </c>
      <c r="AZ143" s="40">
        <f t="shared" si="72"/>
        <v>11</v>
      </c>
      <c r="BA143" s="8">
        <f t="shared" si="86"/>
        <v>-1128</v>
      </c>
    </row>
    <row r="144" ht="36" spans="1:53">
      <c r="A144" s="15">
        <v>141</v>
      </c>
      <c r="B144" s="16" t="s">
        <v>195</v>
      </c>
      <c r="C144" s="16" t="s">
        <v>500</v>
      </c>
      <c r="D144" s="16" t="s">
        <v>123</v>
      </c>
      <c r="E144" s="16" t="s">
        <v>471</v>
      </c>
      <c r="F144" s="17">
        <v>112515</v>
      </c>
      <c r="G144" s="17" t="s">
        <v>501</v>
      </c>
      <c r="H144" s="17" t="s">
        <v>126</v>
      </c>
      <c r="I144" s="17" t="s">
        <v>27</v>
      </c>
      <c r="J144" s="17">
        <v>29</v>
      </c>
      <c r="K144" s="17" t="s">
        <v>25</v>
      </c>
      <c r="L144" s="17" t="s">
        <v>473</v>
      </c>
      <c r="M144" s="20">
        <v>43130</v>
      </c>
      <c r="N144" s="20">
        <v>48609</v>
      </c>
      <c r="O144" s="20">
        <v>44587</v>
      </c>
      <c r="P144" s="21">
        <f t="shared" si="71"/>
        <v>11.02</v>
      </c>
      <c r="Q144" s="20">
        <v>44770</v>
      </c>
      <c r="R144" s="20">
        <v>44895</v>
      </c>
      <c r="S144" s="24">
        <f t="shared" si="75"/>
        <v>10</v>
      </c>
      <c r="T144" s="25">
        <v>720</v>
      </c>
      <c r="U144" s="25">
        <v>190000</v>
      </c>
      <c r="V144" s="25">
        <f t="shared" si="76"/>
        <v>188872</v>
      </c>
      <c r="W144" s="26">
        <f t="shared" si="77"/>
        <v>-124</v>
      </c>
      <c r="X144" s="25"/>
      <c r="Y144" s="25">
        <v>2200</v>
      </c>
      <c r="Z144" s="17">
        <v>2</v>
      </c>
      <c r="AA144" s="24">
        <f t="shared" si="78"/>
        <v>11199</v>
      </c>
      <c r="AB144" s="17"/>
      <c r="AC144" s="29">
        <v>44896</v>
      </c>
      <c r="AD144" s="15">
        <v>2394</v>
      </c>
      <c r="AE144" s="30">
        <v>44922</v>
      </c>
      <c r="AF144" s="31">
        <f t="shared" si="65"/>
        <v>26</v>
      </c>
      <c r="AG144" s="32">
        <f t="shared" si="61"/>
        <v>171</v>
      </c>
      <c r="AH144" s="15">
        <v>4106.88</v>
      </c>
      <c r="AI144" s="30">
        <v>44925</v>
      </c>
      <c r="AJ144" s="31">
        <f t="shared" si="66"/>
        <v>29</v>
      </c>
      <c r="AK144" s="32">
        <f t="shared" si="73"/>
        <v>326</v>
      </c>
      <c r="AL144" s="15">
        <v>4698</v>
      </c>
      <c r="AM144" s="30">
        <v>44924</v>
      </c>
      <c r="AN144" s="31">
        <f t="shared" si="64"/>
        <v>28</v>
      </c>
      <c r="AO144" s="32">
        <f t="shared" si="74"/>
        <v>360</v>
      </c>
      <c r="AP144" s="36">
        <f t="shared" si="79"/>
        <v>138758</v>
      </c>
      <c r="AQ144" s="32">
        <f t="shared" si="80"/>
        <v>138758</v>
      </c>
      <c r="AR144" s="36">
        <f t="shared" si="81"/>
        <v>24200</v>
      </c>
      <c r="AS144" s="32">
        <f t="shared" si="82"/>
        <v>857</v>
      </c>
      <c r="AT144" s="32">
        <f t="shared" si="83"/>
        <v>162958</v>
      </c>
      <c r="AV144" s="1">
        <v>174000</v>
      </c>
      <c r="AW144" s="8">
        <f t="shared" si="84"/>
        <v>14872</v>
      </c>
      <c r="AX144" s="8">
        <f t="shared" si="85"/>
        <v>188872</v>
      </c>
      <c r="AY144" s="1">
        <v>15</v>
      </c>
      <c r="AZ144" s="40">
        <f t="shared" si="72"/>
        <v>11</v>
      </c>
      <c r="BA144" s="8">
        <f t="shared" si="86"/>
        <v>-1128</v>
      </c>
    </row>
    <row r="145" ht="36" spans="1:53">
      <c r="A145" s="15">
        <v>142</v>
      </c>
      <c r="B145" s="16" t="s">
        <v>195</v>
      </c>
      <c r="C145" s="16" t="s">
        <v>502</v>
      </c>
      <c r="D145" s="16" t="s">
        <v>123</v>
      </c>
      <c r="E145" s="16" t="s">
        <v>471</v>
      </c>
      <c r="F145" s="17">
        <v>112516</v>
      </c>
      <c r="G145" s="17" t="s">
        <v>503</v>
      </c>
      <c r="H145" s="17" t="s">
        <v>126</v>
      </c>
      <c r="I145" s="17" t="s">
        <v>27</v>
      </c>
      <c r="J145" s="17">
        <v>29</v>
      </c>
      <c r="K145" s="17" t="s">
        <v>25</v>
      </c>
      <c r="L145" s="17" t="s">
        <v>473</v>
      </c>
      <c r="M145" s="20">
        <v>43130</v>
      </c>
      <c r="N145" s="20">
        <v>48609</v>
      </c>
      <c r="O145" s="20">
        <v>44587</v>
      </c>
      <c r="P145" s="21">
        <f t="shared" si="71"/>
        <v>11.02</v>
      </c>
      <c r="Q145" s="20">
        <v>44770</v>
      </c>
      <c r="R145" s="20">
        <v>44895</v>
      </c>
      <c r="S145" s="24">
        <f t="shared" si="75"/>
        <v>10</v>
      </c>
      <c r="T145" s="25">
        <v>720</v>
      </c>
      <c r="U145" s="25">
        <v>190000</v>
      </c>
      <c r="V145" s="25">
        <f t="shared" si="76"/>
        <v>188872</v>
      </c>
      <c r="W145" s="26">
        <f t="shared" si="77"/>
        <v>-124</v>
      </c>
      <c r="X145" s="25"/>
      <c r="Y145" s="25">
        <v>2200</v>
      </c>
      <c r="Z145" s="17">
        <v>2</v>
      </c>
      <c r="AA145" s="24">
        <f t="shared" si="78"/>
        <v>11199</v>
      </c>
      <c r="AB145" s="17"/>
      <c r="AC145" s="29">
        <v>44896</v>
      </c>
      <c r="AD145" s="15">
        <v>2394</v>
      </c>
      <c r="AE145" s="30">
        <v>44922</v>
      </c>
      <c r="AF145" s="31">
        <f t="shared" si="65"/>
        <v>26</v>
      </c>
      <c r="AG145" s="32">
        <f t="shared" si="61"/>
        <v>171</v>
      </c>
      <c r="AH145" s="15">
        <v>4106.88</v>
      </c>
      <c r="AI145" s="30">
        <v>44925</v>
      </c>
      <c r="AJ145" s="31">
        <f t="shared" si="66"/>
        <v>29</v>
      </c>
      <c r="AK145" s="32">
        <f t="shared" si="73"/>
        <v>326</v>
      </c>
      <c r="AL145" s="15">
        <v>4698</v>
      </c>
      <c r="AM145" s="30">
        <v>44924</v>
      </c>
      <c r="AN145" s="31">
        <f t="shared" si="64"/>
        <v>28</v>
      </c>
      <c r="AO145" s="32">
        <f t="shared" si="74"/>
        <v>360</v>
      </c>
      <c r="AP145" s="36">
        <f t="shared" si="79"/>
        <v>138758</v>
      </c>
      <c r="AQ145" s="32">
        <f t="shared" si="80"/>
        <v>138758</v>
      </c>
      <c r="AR145" s="36">
        <f t="shared" si="81"/>
        <v>24200</v>
      </c>
      <c r="AS145" s="32">
        <f t="shared" si="82"/>
        <v>857</v>
      </c>
      <c r="AT145" s="32">
        <f t="shared" si="83"/>
        <v>162958</v>
      </c>
      <c r="AV145" s="1">
        <v>174000</v>
      </c>
      <c r="AW145" s="8">
        <f t="shared" si="84"/>
        <v>14872</v>
      </c>
      <c r="AX145" s="8">
        <f t="shared" si="85"/>
        <v>188872</v>
      </c>
      <c r="AY145" s="1">
        <v>15</v>
      </c>
      <c r="AZ145" s="40">
        <f t="shared" si="72"/>
        <v>11</v>
      </c>
      <c r="BA145" s="8">
        <f t="shared" si="86"/>
        <v>-1128</v>
      </c>
    </row>
    <row r="146" ht="36" spans="1:53">
      <c r="A146" s="15">
        <v>143</v>
      </c>
      <c r="B146" s="16" t="s">
        <v>195</v>
      </c>
      <c r="C146" s="16" t="s">
        <v>504</v>
      </c>
      <c r="D146" s="16" t="s">
        <v>123</v>
      </c>
      <c r="E146" s="16" t="s">
        <v>471</v>
      </c>
      <c r="F146" s="17">
        <v>112517</v>
      </c>
      <c r="G146" s="17" t="s">
        <v>505</v>
      </c>
      <c r="H146" s="17" t="s">
        <v>126</v>
      </c>
      <c r="I146" s="17" t="s">
        <v>27</v>
      </c>
      <c r="J146" s="17">
        <v>29</v>
      </c>
      <c r="K146" s="17" t="s">
        <v>25</v>
      </c>
      <c r="L146" s="17" t="s">
        <v>473</v>
      </c>
      <c r="M146" s="20">
        <v>43130</v>
      </c>
      <c r="N146" s="20">
        <v>48609</v>
      </c>
      <c r="O146" s="20">
        <v>44587</v>
      </c>
      <c r="P146" s="21">
        <f t="shared" si="71"/>
        <v>11.02</v>
      </c>
      <c r="Q146" s="20">
        <v>44770</v>
      </c>
      <c r="R146" s="20">
        <v>44895</v>
      </c>
      <c r="S146" s="24">
        <f t="shared" si="75"/>
        <v>10</v>
      </c>
      <c r="T146" s="25">
        <v>720</v>
      </c>
      <c r="U146" s="25">
        <v>190000</v>
      </c>
      <c r="V146" s="25">
        <f t="shared" si="76"/>
        <v>188872</v>
      </c>
      <c r="W146" s="26">
        <f t="shared" si="77"/>
        <v>-124</v>
      </c>
      <c r="X146" s="25"/>
      <c r="Y146" s="25">
        <v>2200</v>
      </c>
      <c r="Z146" s="17">
        <v>2</v>
      </c>
      <c r="AA146" s="24">
        <f t="shared" si="78"/>
        <v>11541</v>
      </c>
      <c r="AB146" s="17"/>
      <c r="AC146" s="29">
        <v>44896</v>
      </c>
      <c r="AD146" s="15">
        <v>2736</v>
      </c>
      <c r="AE146" s="30">
        <v>44922</v>
      </c>
      <c r="AF146" s="31">
        <f t="shared" si="65"/>
        <v>26</v>
      </c>
      <c r="AG146" s="32">
        <f t="shared" si="61"/>
        <v>195</v>
      </c>
      <c r="AH146" s="15">
        <v>4106.88</v>
      </c>
      <c r="AI146" s="30">
        <v>44925</v>
      </c>
      <c r="AJ146" s="31">
        <f t="shared" si="66"/>
        <v>29</v>
      </c>
      <c r="AK146" s="32">
        <f t="shared" si="73"/>
        <v>326</v>
      </c>
      <c r="AL146" s="15">
        <v>4698</v>
      </c>
      <c r="AM146" s="30">
        <v>44924</v>
      </c>
      <c r="AN146" s="31">
        <f t="shared" si="64"/>
        <v>28</v>
      </c>
      <c r="AO146" s="32">
        <f t="shared" si="74"/>
        <v>360</v>
      </c>
      <c r="AP146" s="36">
        <f t="shared" si="79"/>
        <v>138758</v>
      </c>
      <c r="AQ146" s="32">
        <f t="shared" si="80"/>
        <v>138758</v>
      </c>
      <c r="AR146" s="36">
        <f t="shared" si="81"/>
        <v>24200</v>
      </c>
      <c r="AS146" s="32">
        <f t="shared" si="82"/>
        <v>881</v>
      </c>
      <c r="AT146" s="32">
        <f t="shared" si="83"/>
        <v>162958</v>
      </c>
      <c r="AV146" s="1">
        <v>174000</v>
      </c>
      <c r="AW146" s="8">
        <f t="shared" si="84"/>
        <v>14872</v>
      </c>
      <c r="AX146" s="8">
        <f t="shared" si="85"/>
        <v>188872</v>
      </c>
      <c r="AY146" s="1">
        <v>15</v>
      </c>
      <c r="AZ146" s="40">
        <f t="shared" si="72"/>
        <v>11</v>
      </c>
      <c r="BA146" s="8">
        <f t="shared" si="86"/>
        <v>-1128</v>
      </c>
    </row>
    <row r="147" ht="36" spans="1:53">
      <c r="A147" s="15">
        <v>144</v>
      </c>
      <c r="B147" s="16" t="s">
        <v>195</v>
      </c>
      <c r="C147" s="16" t="s">
        <v>506</v>
      </c>
      <c r="D147" s="16" t="s">
        <v>123</v>
      </c>
      <c r="E147" s="16" t="s">
        <v>471</v>
      </c>
      <c r="F147" s="17">
        <v>112518</v>
      </c>
      <c r="G147" s="17" t="s">
        <v>507</v>
      </c>
      <c r="H147" s="17" t="s">
        <v>126</v>
      </c>
      <c r="I147" s="17" t="s">
        <v>27</v>
      </c>
      <c r="J147" s="17">
        <v>29</v>
      </c>
      <c r="K147" s="17" t="s">
        <v>25</v>
      </c>
      <c r="L147" s="17" t="s">
        <v>473</v>
      </c>
      <c r="M147" s="20">
        <v>43130</v>
      </c>
      <c r="N147" s="20">
        <v>48609</v>
      </c>
      <c r="O147" s="20">
        <v>44587</v>
      </c>
      <c r="P147" s="21">
        <f t="shared" si="71"/>
        <v>11.02</v>
      </c>
      <c r="Q147" s="20">
        <v>44770</v>
      </c>
      <c r="R147" s="20">
        <v>44895</v>
      </c>
      <c r="S147" s="24">
        <f t="shared" si="75"/>
        <v>10</v>
      </c>
      <c r="T147" s="25">
        <v>720</v>
      </c>
      <c r="U147" s="25">
        <v>190000</v>
      </c>
      <c r="V147" s="25">
        <f t="shared" si="76"/>
        <v>188872</v>
      </c>
      <c r="W147" s="26">
        <f t="shared" si="77"/>
        <v>-124</v>
      </c>
      <c r="X147" s="25"/>
      <c r="Y147" s="25">
        <v>2200</v>
      </c>
      <c r="Z147" s="17">
        <v>2</v>
      </c>
      <c r="AA147" s="24">
        <f t="shared" si="78"/>
        <v>11199</v>
      </c>
      <c r="AB147" s="17"/>
      <c r="AC147" s="29">
        <v>44896</v>
      </c>
      <c r="AD147" s="15">
        <v>2394</v>
      </c>
      <c r="AE147" s="30">
        <v>44922</v>
      </c>
      <c r="AF147" s="31">
        <f t="shared" si="65"/>
        <v>26</v>
      </c>
      <c r="AG147" s="32">
        <f t="shared" si="61"/>
        <v>171</v>
      </c>
      <c r="AH147" s="15">
        <v>4106.88</v>
      </c>
      <c r="AI147" s="30">
        <v>44925</v>
      </c>
      <c r="AJ147" s="31">
        <f t="shared" si="66"/>
        <v>29</v>
      </c>
      <c r="AK147" s="32">
        <f t="shared" si="73"/>
        <v>326</v>
      </c>
      <c r="AL147" s="15">
        <v>4698</v>
      </c>
      <c r="AM147" s="30">
        <v>44924</v>
      </c>
      <c r="AN147" s="31">
        <f t="shared" si="64"/>
        <v>28</v>
      </c>
      <c r="AO147" s="32">
        <f t="shared" si="74"/>
        <v>360</v>
      </c>
      <c r="AP147" s="36">
        <f t="shared" si="79"/>
        <v>138758</v>
      </c>
      <c r="AQ147" s="32">
        <f t="shared" si="80"/>
        <v>138758</v>
      </c>
      <c r="AR147" s="36">
        <f t="shared" si="81"/>
        <v>24200</v>
      </c>
      <c r="AS147" s="32">
        <f t="shared" si="82"/>
        <v>857</v>
      </c>
      <c r="AT147" s="32">
        <f t="shared" si="83"/>
        <v>162958</v>
      </c>
      <c r="AV147" s="1">
        <v>174000</v>
      </c>
      <c r="AW147" s="8">
        <f t="shared" si="84"/>
        <v>14872</v>
      </c>
      <c r="AX147" s="8">
        <f t="shared" si="85"/>
        <v>188872</v>
      </c>
      <c r="AY147" s="1">
        <v>15</v>
      </c>
      <c r="AZ147" s="40">
        <f t="shared" si="72"/>
        <v>11</v>
      </c>
      <c r="BA147" s="8">
        <f t="shared" si="86"/>
        <v>-1128</v>
      </c>
    </row>
    <row r="148" ht="36" spans="1:53">
      <c r="A148" s="15">
        <v>145</v>
      </c>
      <c r="B148" s="16" t="s">
        <v>195</v>
      </c>
      <c r="C148" s="16" t="s">
        <v>508</v>
      </c>
      <c r="D148" s="16" t="s">
        <v>123</v>
      </c>
      <c r="E148" s="16" t="s">
        <v>471</v>
      </c>
      <c r="F148" s="17">
        <v>112519</v>
      </c>
      <c r="G148" s="17" t="s">
        <v>509</v>
      </c>
      <c r="H148" s="17" t="s">
        <v>126</v>
      </c>
      <c r="I148" s="17" t="s">
        <v>27</v>
      </c>
      <c r="J148" s="17">
        <v>29</v>
      </c>
      <c r="K148" s="17" t="s">
        <v>25</v>
      </c>
      <c r="L148" s="17" t="s">
        <v>473</v>
      </c>
      <c r="M148" s="20">
        <v>43130</v>
      </c>
      <c r="N148" s="20">
        <v>48609</v>
      </c>
      <c r="O148" s="20">
        <v>44587</v>
      </c>
      <c r="P148" s="21">
        <f t="shared" si="71"/>
        <v>11.02</v>
      </c>
      <c r="Q148" s="20">
        <v>44770</v>
      </c>
      <c r="R148" s="20">
        <v>44895</v>
      </c>
      <c r="S148" s="24">
        <f t="shared" si="75"/>
        <v>10</v>
      </c>
      <c r="T148" s="25">
        <v>720</v>
      </c>
      <c r="U148" s="25">
        <v>190000</v>
      </c>
      <c r="V148" s="25">
        <f t="shared" si="76"/>
        <v>188872</v>
      </c>
      <c r="W148" s="26">
        <f t="shared" si="77"/>
        <v>-124</v>
      </c>
      <c r="X148" s="25"/>
      <c r="Y148" s="25">
        <v>2200</v>
      </c>
      <c r="Z148" s="17">
        <v>2</v>
      </c>
      <c r="AA148" s="24">
        <f t="shared" si="78"/>
        <v>11199</v>
      </c>
      <c r="AB148" s="17"/>
      <c r="AC148" s="29">
        <v>44896</v>
      </c>
      <c r="AD148" s="15">
        <v>2394</v>
      </c>
      <c r="AE148" s="30">
        <v>44922</v>
      </c>
      <c r="AF148" s="31">
        <f t="shared" si="65"/>
        <v>26</v>
      </c>
      <c r="AG148" s="32">
        <f t="shared" si="61"/>
        <v>171</v>
      </c>
      <c r="AH148" s="15">
        <v>4106.88</v>
      </c>
      <c r="AI148" s="30">
        <v>44925</v>
      </c>
      <c r="AJ148" s="31">
        <f t="shared" si="66"/>
        <v>29</v>
      </c>
      <c r="AK148" s="32">
        <f t="shared" si="73"/>
        <v>326</v>
      </c>
      <c r="AL148" s="15">
        <v>4698</v>
      </c>
      <c r="AM148" s="30">
        <v>44924</v>
      </c>
      <c r="AN148" s="31">
        <f t="shared" si="64"/>
        <v>28</v>
      </c>
      <c r="AO148" s="32">
        <f t="shared" si="74"/>
        <v>360</v>
      </c>
      <c r="AP148" s="36">
        <f t="shared" si="79"/>
        <v>138758</v>
      </c>
      <c r="AQ148" s="32">
        <f t="shared" si="80"/>
        <v>138758</v>
      </c>
      <c r="AR148" s="36">
        <f t="shared" si="81"/>
        <v>24200</v>
      </c>
      <c r="AS148" s="32">
        <f t="shared" si="82"/>
        <v>857</v>
      </c>
      <c r="AT148" s="32">
        <f t="shared" si="83"/>
        <v>162958</v>
      </c>
      <c r="AV148" s="1">
        <v>174000</v>
      </c>
      <c r="AW148" s="8">
        <f t="shared" si="84"/>
        <v>14872</v>
      </c>
      <c r="AX148" s="8">
        <f t="shared" si="85"/>
        <v>188872</v>
      </c>
      <c r="AY148" s="1">
        <v>15</v>
      </c>
      <c r="AZ148" s="40">
        <f t="shared" si="72"/>
        <v>11</v>
      </c>
      <c r="BA148" s="8">
        <f t="shared" si="86"/>
        <v>-1128</v>
      </c>
    </row>
    <row r="149" ht="36" spans="1:53">
      <c r="A149" s="15">
        <v>146</v>
      </c>
      <c r="B149" s="16" t="s">
        <v>195</v>
      </c>
      <c r="C149" s="16" t="s">
        <v>510</v>
      </c>
      <c r="D149" s="16" t="s">
        <v>123</v>
      </c>
      <c r="E149" s="16" t="s">
        <v>471</v>
      </c>
      <c r="F149" s="17">
        <v>112520</v>
      </c>
      <c r="G149" s="17" t="s">
        <v>511</v>
      </c>
      <c r="H149" s="17" t="s">
        <v>126</v>
      </c>
      <c r="I149" s="17" t="s">
        <v>27</v>
      </c>
      <c r="J149" s="17">
        <v>29</v>
      </c>
      <c r="K149" s="17" t="s">
        <v>25</v>
      </c>
      <c r="L149" s="17" t="s">
        <v>473</v>
      </c>
      <c r="M149" s="20">
        <v>43130</v>
      </c>
      <c r="N149" s="20">
        <v>48609</v>
      </c>
      <c r="O149" s="20">
        <v>44587</v>
      </c>
      <c r="P149" s="21">
        <f t="shared" si="71"/>
        <v>11.02</v>
      </c>
      <c r="Q149" s="20">
        <v>44770</v>
      </c>
      <c r="R149" s="20">
        <v>44895</v>
      </c>
      <c r="S149" s="24">
        <f t="shared" si="75"/>
        <v>10</v>
      </c>
      <c r="T149" s="25">
        <v>720</v>
      </c>
      <c r="U149" s="25">
        <v>190000</v>
      </c>
      <c r="V149" s="25">
        <f t="shared" si="76"/>
        <v>188872</v>
      </c>
      <c r="W149" s="26">
        <f t="shared" si="77"/>
        <v>-124</v>
      </c>
      <c r="X149" s="25"/>
      <c r="Y149" s="25">
        <v>2200</v>
      </c>
      <c r="Z149" s="17">
        <v>2</v>
      </c>
      <c r="AA149" s="24">
        <f t="shared" si="78"/>
        <v>11199</v>
      </c>
      <c r="AB149" s="17"/>
      <c r="AC149" s="29">
        <v>44896</v>
      </c>
      <c r="AD149" s="15">
        <v>2394</v>
      </c>
      <c r="AE149" s="30">
        <v>44922</v>
      </c>
      <c r="AF149" s="31">
        <f t="shared" si="65"/>
        <v>26</v>
      </c>
      <c r="AG149" s="32">
        <f t="shared" si="61"/>
        <v>171</v>
      </c>
      <c r="AH149" s="15">
        <v>4106.88</v>
      </c>
      <c r="AI149" s="30">
        <v>44925</v>
      </c>
      <c r="AJ149" s="31">
        <f t="shared" si="66"/>
        <v>29</v>
      </c>
      <c r="AK149" s="32">
        <f t="shared" si="73"/>
        <v>326</v>
      </c>
      <c r="AL149" s="15">
        <v>4698</v>
      </c>
      <c r="AM149" s="30">
        <v>44924</v>
      </c>
      <c r="AN149" s="31">
        <f t="shared" si="64"/>
        <v>28</v>
      </c>
      <c r="AO149" s="32">
        <f t="shared" si="74"/>
        <v>360</v>
      </c>
      <c r="AP149" s="36">
        <f t="shared" si="79"/>
        <v>138758</v>
      </c>
      <c r="AQ149" s="32">
        <f t="shared" si="80"/>
        <v>138758</v>
      </c>
      <c r="AR149" s="36">
        <f t="shared" si="81"/>
        <v>24200</v>
      </c>
      <c r="AS149" s="32">
        <f t="shared" si="82"/>
        <v>857</v>
      </c>
      <c r="AT149" s="32">
        <f t="shared" si="83"/>
        <v>162958</v>
      </c>
      <c r="AV149" s="1">
        <v>174000</v>
      </c>
      <c r="AW149" s="8">
        <f t="shared" si="84"/>
        <v>14872</v>
      </c>
      <c r="AX149" s="8">
        <f t="shared" si="85"/>
        <v>188872</v>
      </c>
      <c r="AY149" s="1">
        <v>15</v>
      </c>
      <c r="AZ149" s="40">
        <f t="shared" si="72"/>
        <v>11</v>
      </c>
      <c r="BA149" s="8">
        <f t="shared" si="86"/>
        <v>-1128</v>
      </c>
    </row>
    <row r="150" ht="36" spans="1:53">
      <c r="A150" s="15">
        <v>147</v>
      </c>
      <c r="B150" s="16" t="s">
        <v>195</v>
      </c>
      <c r="C150" s="16" t="s">
        <v>512</v>
      </c>
      <c r="D150" s="16" t="s">
        <v>123</v>
      </c>
      <c r="E150" s="16" t="s">
        <v>471</v>
      </c>
      <c r="F150" s="17">
        <v>112521</v>
      </c>
      <c r="G150" s="17" t="s">
        <v>513</v>
      </c>
      <c r="H150" s="17" t="s">
        <v>126</v>
      </c>
      <c r="I150" s="17" t="s">
        <v>27</v>
      </c>
      <c r="J150" s="17">
        <v>29</v>
      </c>
      <c r="K150" s="17" t="s">
        <v>25</v>
      </c>
      <c r="L150" s="17" t="s">
        <v>473</v>
      </c>
      <c r="M150" s="20">
        <v>43130</v>
      </c>
      <c r="N150" s="20">
        <v>48609</v>
      </c>
      <c r="O150" s="20">
        <v>44587</v>
      </c>
      <c r="P150" s="21">
        <f t="shared" si="71"/>
        <v>11.02</v>
      </c>
      <c r="Q150" s="20">
        <v>44770</v>
      </c>
      <c r="R150" s="20">
        <v>44895</v>
      </c>
      <c r="S150" s="24">
        <f t="shared" si="75"/>
        <v>10</v>
      </c>
      <c r="T150" s="25">
        <v>720</v>
      </c>
      <c r="U150" s="25">
        <v>190000</v>
      </c>
      <c r="V150" s="25">
        <f t="shared" si="76"/>
        <v>188872</v>
      </c>
      <c r="W150" s="26">
        <f t="shared" si="77"/>
        <v>-124</v>
      </c>
      <c r="X150" s="25"/>
      <c r="Y150" s="25">
        <v>2200</v>
      </c>
      <c r="Z150" s="17">
        <v>2</v>
      </c>
      <c r="AA150" s="24">
        <f t="shared" si="78"/>
        <v>11199</v>
      </c>
      <c r="AB150" s="17"/>
      <c r="AC150" s="29">
        <v>44896</v>
      </c>
      <c r="AD150" s="15">
        <v>2394</v>
      </c>
      <c r="AE150" s="30">
        <v>44922</v>
      </c>
      <c r="AF150" s="31">
        <f t="shared" si="65"/>
        <v>26</v>
      </c>
      <c r="AG150" s="32">
        <f t="shared" si="61"/>
        <v>171</v>
      </c>
      <c r="AH150" s="15">
        <v>4106.88</v>
      </c>
      <c r="AI150" s="30">
        <v>44925</v>
      </c>
      <c r="AJ150" s="31">
        <f t="shared" si="66"/>
        <v>29</v>
      </c>
      <c r="AK150" s="32">
        <f t="shared" si="73"/>
        <v>326</v>
      </c>
      <c r="AL150" s="15">
        <v>4698</v>
      </c>
      <c r="AM150" s="30">
        <v>44924</v>
      </c>
      <c r="AN150" s="31">
        <f t="shared" si="64"/>
        <v>28</v>
      </c>
      <c r="AO150" s="32">
        <f t="shared" si="74"/>
        <v>360</v>
      </c>
      <c r="AP150" s="36">
        <f t="shared" si="79"/>
        <v>138758</v>
      </c>
      <c r="AQ150" s="32">
        <f t="shared" si="80"/>
        <v>138758</v>
      </c>
      <c r="AR150" s="36">
        <f t="shared" si="81"/>
        <v>24200</v>
      </c>
      <c r="AS150" s="32">
        <f t="shared" si="82"/>
        <v>857</v>
      </c>
      <c r="AT150" s="32">
        <f t="shared" si="83"/>
        <v>162958</v>
      </c>
      <c r="AV150" s="1">
        <v>174000</v>
      </c>
      <c r="AW150" s="8">
        <f t="shared" si="84"/>
        <v>14872</v>
      </c>
      <c r="AX150" s="8">
        <f t="shared" si="85"/>
        <v>188872</v>
      </c>
      <c r="AY150" s="1">
        <v>15</v>
      </c>
      <c r="AZ150" s="40">
        <f t="shared" si="72"/>
        <v>11</v>
      </c>
      <c r="BA150" s="8">
        <f t="shared" si="86"/>
        <v>-1128</v>
      </c>
    </row>
    <row r="151" ht="36" spans="1:53">
      <c r="A151" s="15">
        <v>148</v>
      </c>
      <c r="B151" s="16" t="s">
        <v>195</v>
      </c>
      <c r="C151" s="16" t="s">
        <v>514</v>
      </c>
      <c r="D151" s="16" t="s">
        <v>123</v>
      </c>
      <c r="E151" s="16" t="s">
        <v>471</v>
      </c>
      <c r="F151" s="17">
        <v>112522</v>
      </c>
      <c r="G151" s="17" t="s">
        <v>515</v>
      </c>
      <c r="H151" s="17" t="s">
        <v>126</v>
      </c>
      <c r="I151" s="17" t="s">
        <v>27</v>
      </c>
      <c r="J151" s="17">
        <v>29</v>
      </c>
      <c r="K151" s="17" t="s">
        <v>25</v>
      </c>
      <c r="L151" s="17" t="s">
        <v>473</v>
      </c>
      <c r="M151" s="20">
        <v>43130</v>
      </c>
      <c r="N151" s="20">
        <v>48609</v>
      </c>
      <c r="O151" s="20">
        <v>44587</v>
      </c>
      <c r="P151" s="21">
        <f t="shared" si="71"/>
        <v>11.02</v>
      </c>
      <c r="Q151" s="20">
        <v>44770</v>
      </c>
      <c r="R151" s="20">
        <v>44895</v>
      </c>
      <c r="S151" s="24">
        <f t="shared" si="75"/>
        <v>10</v>
      </c>
      <c r="T151" s="25">
        <v>720</v>
      </c>
      <c r="U151" s="25">
        <v>190000</v>
      </c>
      <c r="V151" s="25">
        <f t="shared" si="76"/>
        <v>188872</v>
      </c>
      <c r="W151" s="26">
        <f t="shared" si="77"/>
        <v>-124</v>
      </c>
      <c r="X151" s="25"/>
      <c r="Y151" s="25">
        <v>2200</v>
      </c>
      <c r="Z151" s="17">
        <v>2</v>
      </c>
      <c r="AA151" s="24">
        <f t="shared" si="78"/>
        <v>11199</v>
      </c>
      <c r="AB151" s="17"/>
      <c r="AC151" s="29">
        <v>44896</v>
      </c>
      <c r="AD151" s="15">
        <v>2394</v>
      </c>
      <c r="AE151" s="30">
        <v>44922</v>
      </c>
      <c r="AF151" s="31">
        <f t="shared" si="65"/>
        <v>26</v>
      </c>
      <c r="AG151" s="32">
        <f t="shared" ref="AG151:AG204" si="87">IF((AD151/365)*AF151&gt;0,(AD151/365)*AF151,0)</f>
        <v>171</v>
      </c>
      <c r="AH151" s="15">
        <v>4106.88</v>
      </c>
      <c r="AI151" s="30">
        <v>44925</v>
      </c>
      <c r="AJ151" s="31">
        <f t="shared" si="66"/>
        <v>29</v>
      </c>
      <c r="AK151" s="32">
        <f t="shared" si="73"/>
        <v>326</v>
      </c>
      <c r="AL151" s="15">
        <v>4698</v>
      </c>
      <c r="AM151" s="30">
        <v>44924</v>
      </c>
      <c r="AN151" s="31">
        <f t="shared" si="64"/>
        <v>28</v>
      </c>
      <c r="AO151" s="32">
        <f t="shared" si="74"/>
        <v>360</v>
      </c>
      <c r="AP151" s="36">
        <f t="shared" si="79"/>
        <v>138758</v>
      </c>
      <c r="AQ151" s="32">
        <f t="shared" si="80"/>
        <v>138758</v>
      </c>
      <c r="AR151" s="36">
        <f t="shared" si="81"/>
        <v>24200</v>
      </c>
      <c r="AS151" s="32">
        <f t="shared" si="82"/>
        <v>857</v>
      </c>
      <c r="AT151" s="32">
        <f t="shared" si="83"/>
        <v>162958</v>
      </c>
      <c r="AV151" s="1">
        <v>174000</v>
      </c>
      <c r="AW151" s="8">
        <f t="shared" si="84"/>
        <v>14872</v>
      </c>
      <c r="AX151" s="8">
        <f t="shared" si="85"/>
        <v>188872</v>
      </c>
      <c r="AY151" s="1">
        <v>15</v>
      </c>
      <c r="AZ151" s="40">
        <f t="shared" si="72"/>
        <v>11</v>
      </c>
      <c r="BA151" s="8">
        <f t="shared" si="86"/>
        <v>-1128</v>
      </c>
    </row>
    <row r="152" ht="36" spans="1:53">
      <c r="A152" s="15">
        <v>149</v>
      </c>
      <c r="B152" s="16" t="s">
        <v>195</v>
      </c>
      <c r="C152" s="16" t="s">
        <v>516</v>
      </c>
      <c r="D152" s="16" t="s">
        <v>123</v>
      </c>
      <c r="E152" s="16" t="s">
        <v>471</v>
      </c>
      <c r="F152" s="17">
        <v>112523</v>
      </c>
      <c r="G152" s="17" t="s">
        <v>517</v>
      </c>
      <c r="H152" s="17" t="s">
        <v>126</v>
      </c>
      <c r="I152" s="17" t="s">
        <v>27</v>
      </c>
      <c r="J152" s="17">
        <v>29</v>
      </c>
      <c r="K152" s="17" t="s">
        <v>25</v>
      </c>
      <c r="L152" s="17" t="s">
        <v>473</v>
      </c>
      <c r="M152" s="20">
        <v>43131</v>
      </c>
      <c r="N152" s="20">
        <v>48610</v>
      </c>
      <c r="O152" s="20">
        <v>44587</v>
      </c>
      <c r="P152" s="21">
        <f t="shared" si="71"/>
        <v>11.02</v>
      </c>
      <c r="Q152" s="20">
        <v>44770</v>
      </c>
      <c r="R152" s="20">
        <v>44895</v>
      </c>
      <c r="S152" s="24">
        <f t="shared" si="75"/>
        <v>10</v>
      </c>
      <c r="T152" s="25">
        <v>720</v>
      </c>
      <c r="U152" s="25">
        <v>190000</v>
      </c>
      <c r="V152" s="25">
        <f t="shared" si="76"/>
        <v>188872</v>
      </c>
      <c r="W152" s="26">
        <f t="shared" si="77"/>
        <v>-124</v>
      </c>
      <c r="X152" s="25"/>
      <c r="Y152" s="25">
        <v>2200</v>
      </c>
      <c r="Z152" s="17">
        <v>2</v>
      </c>
      <c r="AA152" s="24">
        <f t="shared" si="78"/>
        <v>11199</v>
      </c>
      <c r="AB152" s="17"/>
      <c r="AC152" s="29">
        <v>44896</v>
      </c>
      <c r="AD152" s="15">
        <v>2394</v>
      </c>
      <c r="AE152" s="30">
        <v>44922</v>
      </c>
      <c r="AF152" s="31">
        <f t="shared" si="65"/>
        <v>26</v>
      </c>
      <c r="AG152" s="32">
        <f t="shared" si="87"/>
        <v>171</v>
      </c>
      <c r="AH152" s="15">
        <v>4106.88</v>
      </c>
      <c r="AI152" s="30">
        <v>44925</v>
      </c>
      <c r="AJ152" s="31">
        <f t="shared" si="66"/>
        <v>29</v>
      </c>
      <c r="AK152" s="32">
        <f t="shared" si="73"/>
        <v>326</v>
      </c>
      <c r="AL152" s="15">
        <v>4698</v>
      </c>
      <c r="AM152" s="30">
        <v>44924</v>
      </c>
      <c r="AN152" s="31">
        <f t="shared" si="64"/>
        <v>28</v>
      </c>
      <c r="AO152" s="32">
        <f t="shared" si="74"/>
        <v>360</v>
      </c>
      <c r="AP152" s="36">
        <f t="shared" si="79"/>
        <v>138758</v>
      </c>
      <c r="AQ152" s="32">
        <f t="shared" si="80"/>
        <v>138758</v>
      </c>
      <c r="AR152" s="36">
        <f t="shared" si="81"/>
        <v>24200</v>
      </c>
      <c r="AS152" s="32">
        <f t="shared" si="82"/>
        <v>857</v>
      </c>
      <c r="AT152" s="32">
        <f t="shared" si="83"/>
        <v>162958</v>
      </c>
      <c r="AV152" s="1">
        <v>174000</v>
      </c>
      <c r="AW152" s="8">
        <f t="shared" si="84"/>
        <v>14872</v>
      </c>
      <c r="AX152" s="8">
        <f t="shared" si="85"/>
        <v>188872</v>
      </c>
      <c r="AY152" s="1">
        <v>15</v>
      </c>
      <c r="AZ152" s="40">
        <f t="shared" si="72"/>
        <v>11</v>
      </c>
      <c r="BA152" s="8">
        <f t="shared" si="86"/>
        <v>-1128</v>
      </c>
    </row>
    <row r="153" ht="36" spans="1:53">
      <c r="A153" s="15">
        <v>150</v>
      </c>
      <c r="B153" s="16" t="s">
        <v>195</v>
      </c>
      <c r="C153" s="16" t="s">
        <v>518</v>
      </c>
      <c r="D153" s="16" t="s">
        <v>123</v>
      </c>
      <c r="E153" s="16" t="s">
        <v>471</v>
      </c>
      <c r="F153" s="17">
        <v>112524</v>
      </c>
      <c r="G153" s="17" t="s">
        <v>519</v>
      </c>
      <c r="H153" s="17" t="s">
        <v>126</v>
      </c>
      <c r="I153" s="17" t="s">
        <v>27</v>
      </c>
      <c r="J153" s="17">
        <v>29</v>
      </c>
      <c r="K153" s="17" t="s">
        <v>25</v>
      </c>
      <c r="L153" s="17" t="s">
        <v>473</v>
      </c>
      <c r="M153" s="20">
        <v>43131</v>
      </c>
      <c r="N153" s="20">
        <v>48610</v>
      </c>
      <c r="O153" s="20">
        <v>44587</v>
      </c>
      <c r="P153" s="21">
        <f t="shared" si="71"/>
        <v>11.02</v>
      </c>
      <c r="Q153" s="20">
        <v>44770</v>
      </c>
      <c r="R153" s="20">
        <v>44895</v>
      </c>
      <c r="S153" s="24">
        <f t="shared" si="75"/>
        <v>10</v>
      </c>
      <c r="T153" s="25">
        <v>720</v>
      </c>
      <c r="U153" s="25">
        <v>190000</v>
      </c>
      <c r="V153" s="25">
        <f t="shared" si="76"/>
        <v>188872</v>
      </c>
      <c r="W153" s="26">
        <f t="shared" si="77"/>
        <v>-124</v>
      </c>
      <c r="X153" s="25"/>
      <c r="Y153" s="25">
        <v>2200</v>
      </c>
      <c r="Z153" s="17">
        <v>2</v>
      </c>
      <c r="AA153" s="24">
        <f t="shared" si="78"/>
        <v>11199</v>
      </c>
      <c r="AB153" s="17"/>
      <c r="AC153" s="29">
        <v>44896</v>
      </c>
      <c r="AD153" s="15">
        <v>2394</v>
      </c>
      <c r="AE153" s="30">
        <v>44922</v>
      </c>
      <c r="AF153" s="31">
        <f t="shared" si="65"/>
        <v>26</v>
      </c>
      <c r="AG153" s="32">
        <f t="shared" si="87"/>
        <v>171</v>
      </c>
      <c r="AH153" s="15">
        <v>4106.88</v>
      </c>
      <c r="AI153" s="30">
        <v>44925</v>
      </c>
      <c r="AJ153" s="31">
        <f t="shared" si="66"/>
        <v>29</v>
      </c>
      <c r="AK153" s="32">
        <f t="shared" si="73"/>
        <v>326</v>
      </c>
      <c r="AL153" s="15">
        <v>4698</v>
      </c>
      <c r="AM153" s="30">
        <v>44924</v>
      </c>
      <c r="AN153" s="31">
        <f t="shared" si="64"/>
        <v>28</v>
      </c>
      <c r="AO153" s="32">
        <f t="shared" si="74"/>
        <v>360</v>
      </c>
      <c r="AP153" s="36">
        <f t="shared" si="79"/>
        <v>138758</v>
      </c>
      <c r="AQ153" s="32">
        <f t="shared" si="80"/>
        <v>138758</v>
      </c>
      <c r="AR153" s="36">
        <f t="shared" si="81"/>
        <v>24200</v>
      </c>
      <c r="AS153" s="32">
        <f t="shared" si="82"/>
        <v>857</v>
      </c>
      <c r="AT153" s="32">
        <f t="shared" si="83"/>
        <v>162958</v>
      </c>
      <c r="AV153" s="1">
        <v>174000</v>
      </c>
      <c r="AW153" s="8">
        <f t="shared" si="84"/>
        <v>14872</v>
      </c>
      <c r="AX153" s="8">
        <f t="shared" si="85"/>
        <v>188872</v>
      </c>
      <c r="AY153" s="1">
        <v>15</v>
      </c>
      <c r="AZ153" s="40">
        <f t="shared" si="72"/>
        <v>11</v>
      </c>
      <c r="BA153" s="8">
        <f t="shared" si="86"/>
        <v>-1128</v>
      </c>
    </row>
    <row r="154" ht="36" spans="1:53">
      <c r="A154" s="15">
        <v>151</v>
      </c>
      <c r="B154" s="16" t="s">
        <v>195</v>
      </c>
      <c r="C154" s="16" t="s">
        <v>520</v>
      </c>
      <c r="D154" s="16" t="s">
        <v>123</v>
      </c>
      <c r="E154" s="16" t="s">
        <v>471</v>
      </c>
      <c r="F154" s="17">
        <v>112525</v>
      </c>
      <c r="G154" s="17" t="s">
        <v>521</v>
      </c>
      <c r="H154" s="17" t="s">
        <v>126</v>
      </c>
      <c r="I154" s="17" t="s">
        <v>27</v>
      </c>
      <c r="J154" s="17">
        <v>29</v>
      </c>
      <c r="K154" s="17" t="s">
        <v>25</v>
      </c>
      <c r="L154" s="17" t="s">
        <v>473</v>
      </c>
      <c r="M154" s="20">
        <v>43131</v>
      </c>
      <c r="N154" s="20">
        <v>48610</v>
      </c>
      <c r="O154" s="20">
        <v>44587</v>
      </c>
      <c r="P154" s="21">
        <f t="shared" si="71"/>
        <v>11.02</v>
      </c>
      <c r="Q154" s="20">
        <v>44770</v>
      </c>
      <c r="R154" s="20">
        <v>44895</v>
      </c>
      <c r="S154" s="24">
        <f t="shared" si="75"/>
        <v>10</v>
      </c>
      <c r="T154" s="25">
        <v>720</v>
      </c>
      <c r="U154" s="25">
        <v>190000</v>
      </c>
      <c r="V154" s="25">
        <f t="shared" si="76"/>
        <v>188872</v>
      </c>
      <c r="W154" s="26">
        <f t="shared" si="77"/>
        <v>-124</v>
      </c>
      <c r="X154" s="25"/>
      <c r="Y154" s="25">
        <v>2200</v>
      </c>
      <c r="Z154" s="17">
        <v>2</v>
      </c>
      <c r="AA154" s="24">
        <f t="shared" si="78"/>
        <v>11199</v>
      </c>
      <c r="AB154" s="17"/>
      <c r="AC154" s="29">
        <v>44896</v>
      </c>
      <c r="AD154" s="15">
        <v>2394</v>
      </c>
      <c r="AE154" s="30">
        <v>44922</v>
      </c>
      <c r="AF154" s="31">
        <f t="shared" si="65"/>
        <v>26</v>
      </c>
      <c r="AG154" s="32">
        <f t="shared" si="87"/>
        <v>171</v>
      </c>
      <c r="AH154" s="15">
        <v>4106.88</v>
      </c>
      <c r="AI154" s="30">
        <v>44925</v>
      </c>
      <c r="AJ154" s="31">
        <f t="shared" si="66"/>
        <v>29</v>
      </c>
      <c r="AK154" s="32">
        <f t="shared" si="73"/>
        <v>326</v>
      </c>
      <c r="AL154" s="15">
        <v>4698</v>
      </c>
      <c r="AM154" s="30">
        <v>44924</v>
      </c>
      <c r="AN154" s="31">
        <f t="shared" si="64"/>
        <v>28</v>
      </c>
      <c r="AO154" s="32">
        <f t="shared" si="74"/>
        <v>360</v>
      </c>
      <c r="AP154" s="36">
        <f t="shared" si="79"/>
        <v>138758</v>
      </c>
      <c r="AQ154" s="32">
        <f t="shared" si="80"/>
        <v>138758</v>
      </c>
      <c r="AR154" s="36">
        <f t="shared" si="81"/>
        <v>24200</v>
      </c>
      <c r="AS154" s="32">
        <f t="shared" si="82"/>
        <v>857</v>
      </c>
      <c r="AT154" s="32">
        <f t="shared" si="83"/>
        <v>162958</v>
      </c>
      <c r="AV154" s="1">
        <v>174000</v>
      </c>
      <c r="AW154" s="8">
        <f t="shared" si="84"/>
        <v>14872</v>
      </c>
      <c r="AX154" s="8">
        <f t="shared" si="85"/>
        <v>188872</v>
      </c>
      <c r="AY154" s="1">
        <v>15</v>
      </c>
      <c r="AZ154" s="40">
        <f t="shared" si="72"/>
        <v>11</v>
      </c>
      <c r="BA154" s="8">
        <f t="shared" si="86"/>
        <v>-1128</v>
      </c>
    </row>
    <row r="155" ht="36" spans="1:53">
      <c r="A155" s="15">
        <v>152</v>
      </c>
      <c r="B155" s="16" t="s">
        <v>195</v>
      </c>
      <c r="C155" s="16" t="s">
        <v>522</v>
      </c>
      <c r="D155" s="16" t="s">
        <v>123</v>
      </c>
      <c r="E155" s="16" t="s">
        <v>471</v>
      </c>
      <c r="F155" s="17">
        <v>112526</v>
      </c>
      <c r="G155" s="17" t="s">
        <v>523</v>
      </c>
      <c r="H155" s="17" t="s">
        <v>126</v>
      </c>
      <c r="I155" s="17" t="s">
        <v>27</v>
      </c>
      <c r="J155" s="17">
        <v>29</v>
      </c>
      <c r="K155" s="17" t="s">
        <v>25</v>
      </c>
      <c r="L155" s="17" t="s">
        <v>473</v>
      </c>
      <c r="M155" s="20">
        <v>43131</v>
      </c>
      <c r="N155" s="20">
        <v>48610</v>
      </c>
      <c r="O155" s="20">
        <v>44587</v>
      </c>
      <c r="P155" s="21">
        <f t="shared" si="71"/>
        <v>11.02</v>
      </c>
      <c r="Q155" s="20">
        <v>44770</v>
      </c>
      <c r="R155" s="20">
        <v>44895</v>
      </c>
      <c r="S155" s="24">
        <f t="shared" si="75"/>
        <v>10</v>
      </c>
      <c r="T155" s="25">
        <v>720</v>
      </c>
      <c r="U155" s="25">
        <v>190000</v>
      </c>
      <c r="V155" s="25">
        <f t="shared" si="76"/>
        <v>188872</v>
      </c>
      <c r="W155" s="26">
        <f t="shared" si="77"/>
        <v>-124</v>
      </c>
      <c r="X155" s="25"/>
      <c r="Y155" s="25">
        <v>2200</v>
      </c>
      <c r="Z155" s="17">
        <v>2</v>
      </c>
      <c r="AA155" s="24">
        <f t="shared" si="78"/>
        <v>11199</v>
      </c>
      <c r="AB155" s="17"/>
      <c r="AC155" s="29">
        <v>44896</v>
      </c>
      <c r="AD155" s="15">
        <v>2394</v>
      </c>
      <c r="AE155" s="30">
        <v>44922</v>
      </c>
      <c r="AF155" s="31">
        <f t="shared" si="65"/>
        <v>26</v>
      </c>
      <c r="AG155" s="32">
        <f t="shared" si="87"/>
        <v>171</v>
      </c>
      <c r="AH155" s="15">
        <v>4106.88</v>
      </c>
      <c r="AI155" s="30">
        <v>44925</v>
      </c>
      <c r="AJ155" s="31">
        <f t="shared" si="66"/>
        <v>29</v>
      </c>
      <c r="AK155" s="32">
        <f t="shared" si="73"/>
        <v>326</v>
      </c>
      <c r="AL155" s="15">
        <v>4698</v>
      </c>
      <c r="AM155" s="30">
        <v>44924</v>
      </c>
      <c r="AN155" s="31">
        <f t="shared" si="64"/>
        <v>28</v>
      </c>
      <c r="AO155" s="32">
        <f t="shared" si="74"/>
        <v>360</v>
      </c>
      <c r="AP155" s="36">
        <f t="shared" si="79"/>
        <v>138758</v>
      </c>
      <c r="AQ155" s="32">
        <f t="shared" si="80"/>
        <v>138758</v>
      </c>
      <c r="AR155" s="36">
        <f t="shared" si="81"/>
        <v>24200</v>
      </c>
      <c r="AS155" s="32">
        <f t="shared" si="82"/>
        <v>857</v>
      </c>
      <c r="AT155" s="32">
        <f t="shared" si="83"/>
        <v>162958</v>
      </c>
      <c r="AV155" s="1">
        <v>174000</v>
      </c>
      <c r="AW155" s="8">
        <f t="shared" si="84"/>
        <v>14872</v>
      </c>
      <c r="AX155" s="8">
        <f t="shared" si="85"/>
        <v>188872</v>
      </c>
      <c r="AY155" s="1">
        <v>15</v>
      </c>
      <c r="AZ155" s="40">
        <f t="shared" si="72"/>
        <v>11</v>
      </c>
      <c r="BA155" s="8">
        <f t="shared" si="86"/>
        <v>-1128</v>
      </c>
    </row>
    <row r="156" ht="36" spans="1:53">
      <c r="A156" s="15">
        <v>153</v>
      </c>
      <c r="B156" s="16" t="s">
        <v>195</v>
      </c>
      <c r="C156" s="16" t="s">
        <v>524</v>
      </c>
      <c r="D156" s="16" t="s">
        <v>123</v>
      </c>
      <c r="E156" s="16" t="s">
        <v>471</v>
      </c>
      <c r="F156" s="17">
        <v>112527</v>
      </c>
      <c r="G156" s="17" t="s">
        <v>525</v>
      </c>
      <c r="H156" s="17" t="s">
        <v>126</v>
      </c>
      <c r="I156" s="17" t="s">
        <v>27</v>
      </c>
      <c r="J156" s="17">
        <v>29</v>
      </c>
      <c r="K156" s="17" t="s">
        <v>25</v>
      </c>
      <c r="L156" s="17" t="s">
        <v>473</v>
      </c>
      <c r="M156" s="20">
        <v>43130</v>
      </c>
      <c r="N156" s="20">
        <v>48609</v>
      </c>
      <c r="O156" s="20">
        <v>44587</v>
      </c>
      <c r="P156" s="21">
        <f t="shared" si="71"/>
        <v>11.02</v>
      </c>
      <c r="Q156" s="20">
        <v>44770</v>
      </c>
      <c r="R156" s="20">
        <v>44895</v>
      </c>
      <c r="S156" s="24">
        <f t="shared" si="75"/>
        <v>10</v>
      </c>
      <c r="T156" s="25">
        <v>720</v>
      </c>
      <c r="U156" s="25">
        <v>190000</v>
      </c>
      <c r="V156" s="25">
        <f t="shared" si="76"/>
        <v>188872</v>
      </c>
      <c r="W156" s="26">
        <f t="shared" si="77"/>
        <v>-124</v>
      </c>
      <c r="X156" s="25"/>
      <c r="Y156" s="25">
        <v>2200</v>
      </c>
      <c r="Z156" s="17">
        <v>2</v>
      </c>
      <c r="AA156" s="24">
        <f t="shared" si="78"/>
        <v>11199</v>
      </c>
      <c r="AB156" s="17"/>
      <c r="AC156" s="29">
        <v>44896</v>
      </c>
      <c r="AD156" s="15">
        <v>2394</v>
      </c>
      <c r="AE156" s="30">
        <v>44922</v>
      </c>
      <c r="AF156" s="31">
        <f t="shared" si="65"/>
        <v>26</v>
      </c>
      <c r="AG156" s="32">
        <f t="shared" si="87"/>
        <v>171</v>
      </c>
      <c r="AH156" s="15">
        <v>4106.88</v>
      </c>
      <c r="AI156" s="30">
        <v>44925</v>
      </c>
      <c r="AJ156" s="31">
        <f t="shared" si="66"/>
        <v>29</v>
      </c>
      <c r="AK156" s="32">
        <f t="shared" si="73"/>
        <v>326</v>
      </c>
      <c r="AL156" s="15">
        <v>4698</v>
      </c>
      <c r="AM156" s="30">
        <v>44924</v>
      </c>
      <c r="AN156" s="31">
        <f t="shared" si="64"/>
        <v>28</v>
      </c>
      <c r="AO156" s="32">
        <f t="shared" si="74"/>
        <v>360</v>
      </c>
      <c r="AP156" s="36">
        <f t="shared" si="79"/>
        <v>138758</v>
      </c>
      <c r="AQ156" s="32">
        <f t="shared" si="80"/>
        <v>138758</v>
      </c>
      <c r="AR156" s="36">
        <f t="shared" si="81"/>
        <v>24200</v>
      </c>
      <c r="AS156" s="32">
        <f t="shared" si="82"/>
        <v>857</v>
      </c>
      <c r="AT156" s="32">
        <f t="shared" si="83"/>
        <v>162958</v>
      </c>
      <c r="AV156" s="1">
        <v>174000</v>
      </c>
      <c r="AW156" s="8">
        <f t="shared" si="84"/>
        <v>14872</v>
      </c>
      <c r="AX156" s="8">
        <f t="shared" si="85"/>
        <v>188872</v>
      </c>
      <c r="AY156" s="1">
        <v>15</v>
      </c>
      <c r="AZ156" s="40">
        <f t="shared" si="72"/>
        <v>11</v>
      </c>
      <c r="BA156" s="8">
        <f t="shared" si="86"/>
        <v>-1128</v>
      </c>
    </row>
    <row r="157" ht="36" spans="1:53">
      <c r="A157" s="15">
        <v>154</v>
      </c>
      <c r="B157" s="16" t="s">
        <v>195</v>
      </c>
      <c r="C157" s="16" t="s">
        <v>526</v>
      </c>
      <c r="D157" s="16" t="s">
        <v>123</v>
      </c>
      <c r="E157" s="16" t="s">
        <v>471</v>
      </c>
      <c r="F157" s="17">
        <v>112528</v>
      </c>
      <c r="G157" s="17" t="s">
        <v>527</v>
      </c>
      <c r="H157" s="17" t="s">
        <v>126</v>
      </c>
      <c r="I157" s="17" t="s">
        <v>27</v>
      </c>
      <c r="J157" s="17">
        <v>29</v>
      </c>
      <c r="K157" s="17" t="s">
        <v>25</v>
      </c>
      <c r="L157" s="17" t="s">
        <v>473</v>
      </c>
      <c r="M157" s="20">
        <v>43130</v>
      </c>
      <c r="N157" s="20">
        <v>48609</v>
      </c>
      <c r="O157" s="20">
        <v>44587</v>
      </c>
      <c r="P157" s="21">
        <f t="shared" si="71"/>
        <v>11.02</v>
      </c>
      <c r="Q157" s="20">
        <v>44770</v>
      </c>
      <c r="R157" s="20">
        <v>44895</v>
      </c>
      <c r="S157" s="24">
        <f t="shared" si="75"/>
        <v>10</v>
      </c>
      <c r="T157" s="25">
        <v>720</v>
      </c>
      <c r="U157" s="25">
        <v>190000</v>
      </c>
      <c r="V157" s="25">
        <f t="shared" si="76"/>
        <v>188872</v>
      </c>
      <c r="W157" s="26">
        <f t="shared" si="77"/>
        <v>-124</v>
      </c>
      <c r="X157" s="25"/>
      <c r="Y157" s="25">
        <v>2200</v>
      </c>
      <c r="Z157" s="17">
        <v>2</v>
      </c>
      <c r="AA157" s="24">
        <f t="shared" si="78"/>
        <v>11199</v>
      </c>
      <c r="AB157" s="17"/>
      <c r="AC157" s="29">
        <v>44896</v>
      </c>
      <c r="AD157" s="15">
        <v>2394</v>
      </c>
      <c r="AE157" s="30">
        <v>44922</v>
      </c>
      <c r="AF157" s="31">
        <f t="shared" si="65"/>
        <v>26</v>
      </c>
      <c r="AG157" s="32">
        <f t="shared" si="87"/>
        <v>171</v>
      </c>
      <c r="AH157" s="15">
        <v>4106.88</v>
      </c>
      <c r="AI157" s="30">
        <v>44925</v>
      </c>
      <c r="AJ157" s="31">
        <f t="shared" si="66"/>
        <v>29</v>
      </c>
      <c r="AK157" s="32">
        <f t="shared" si="73"/>
        <v>326</v>
      </c>
      <c r="AL157" s="15">
        <v>4698</v>
      </c>
      <c r="AM157" s="30">
        <v>44924</v>
      </c>
      <c r="AN157" s="31">
        <f t="shared" si="64"/>
        <v>28</v>
      </c>
      <c r="AO157" s="32">
        <f t="shared" si="74"/>
        <v>360</v>
      </c>
      <c r="AP157" s="36">
        <f t="shared" si="79"/>
        <v>138758</v>
      </c>
      <c r="AQ157" s="32">
        <f t="shared" si="80"/>
        <v>138758</v>
      </c>
      <c r="AR157" s="36">
        <f t="shared" si="81"/>
        <v>24200</v>
      </c>
      <c r="AS157" s="32">
        <f t="shared" si="82"/>
        <v>857</v>
      </c>
      <c r="AT157" s="32">
        <f t="shared" si="83"/>
        <v>162958</v>
      </c>
      <c r="AV157" s="1">
        <v>174000</v>
      </c>
      <c r="AW157" s="8">
        <f t="shared" si="84"/>
        <v>14872</v>
      </c>
      <c r="AX157" s="8">
        <f t="shared" si="85"/>
        <v>188872</v>
      </c>
      <c r="AY157" s="1">
        <v>15</v>
      </c>
      <c r="AZ157" s="40">
        <f t="shared" si="72"/>
        <v>11</v>
      </c>
      <c r="BA157" s="8">
        <f t="shared" si="86"/>
        <v>-1128</v>
      </c>
    </row>
    <row r="158" ht="36" spans="1:53">
      <c r="A158" s="15">
        <v>155</v>
      </c>
      <c r="B158" s="16" t="s">
        <v>195</v>
      </c>
      <c r="C158" s="16" t="s">
        <v>528</v>
      </c>
      <c r="D158" s="16" t="s">
        <v>123</v>
      </c>
      <c r="E158" s="16" t="s">
        <v>471</v>
      </c>
      <c r="F158" s="17">
        <v>112529</v>
      </c>
      <c r="G158" s="17" t="s">
        <v>529</v>
      </c>
      <c r="H158" s="17" t="s">
        <v>126</v>
      </c>
      <c r="I158" s="17" t="s">
        <v>27</v>
      </c>
      <c r="J158" s="17">
        <v>29</v>
      </c>
      <c r="K158" s="17" t="s">
        <v>25</v>
      </c>
      <c r="L158" s="17" t="s">
        <v>473</v>
      </c>
      <c r="M158" s="20">
        <v>43130</v>
      </c>
      <c r="N158" s="20">
        <v>48609</v>
      </c>
      <c r="O158" s="20">
        <v>44587</v>
      </c>
      <c r="P158" s="21">
        <f t="shared" si="71"/>
        <v>11.02</v>
      </c>
      <c r="Q158" s="20">
        <v>44770</v>
      </c>
      <c r="R158" s="20">
        <v>44895</v>
      </c>
      <c r="S158" s="24">
        <f t="shared" si="75"/>
        <v>10</v>
      </c>
      <c r="T158" s="25">
        <v>720</v>
      </c>
      <c r="U158" s="25">
        <v>190000</v>
      </c>
      <c r="V158" s="25">
        <f t="shared" si="76"/>
        <v>188872</v>
      </c>
      <c r="W158" s="26">
        <f t="shared" si="77"/>
        <v>-124</v>
      </c>
      <c r="X158" s="25"/>
      <c r="Y158" s="25">
        <v>2200</v>
      </c>
      <c r="Z158" s="17">
        <v>2</v>
      </c>
      <c r="AA158" s="24">
        <f t="shared" si="78"/>
        <v>11199</v>
      </c>
      <c r="AB158" s="17"/>
      <c r="AC158" s="29">
        <v>44896</v>
      </c>
      <c r="AD158" s="15">
        <v>2394</v>
      </c>
      <c r="AE158" s="30">
        <v>44922</v>
      </c>
      <c r="AF158" s="31">
        <f t="shared" si="65"/>
        <v>26</v>
      </c>
      <c r="AG158" s="32">
        <f t="shared" si="87"/>
        <v>171</v>
      </c>
      <c r="AH158" s="15">
        <v>4106.88</v>
      </c>
      <c r="AI158" s="30">
        <v>44925</v>
      </c>
      <c r="AJ158" s="31">
        <f t="shared" si="66"/>
        <v>29</v>
      </c>
      <c r="AK158" s="32">
        <f t="shared" si="73"/>
        <v>326</v>
      </c>
      <c r="AL158" s="15">
        <v>4698</v>
      </c>
      <c r="AM158" s="30">
        <v>44924</v>
      </c>
      <c r="AN158" s="31">
        <f t="shared" si="64"/>
        <v>28</v>
      </c>
      <c r="AO158" s="32">
        <f t="shared" si="74"/>
        <v>360</v>
      </c>
      <c r="AP158" s="36">
        <f t="shared" si="79"/>
        <v>138758</v>
      </c>
      <c r="AQ158" s="32">
        <f t="shared" si="80"/>
        <v>138758</v>
      </c>
      <c r="AR158" s="36">
        <f t="shared" si="81"/>
        <v>24200</v>
      </c>
      <c r="AS158" s="32">
        <f t="shared" si="82"/>
        <v>857</v>
      </c>
      <c r="AT158" s="32">
        <f t="shared" si="83"/>
        <v>162958</v>
      </c>
      <c r="AV158" s="1">
        <v>174000</v>
      </c>
      <c r="AW158" s="8">
        <f t="shared" si="84"/>
        <v>14872</v>
      </c>
      <c r="AX158" s="8">
        <f t="shared" si="85"/>
        <v>188872</v>
      </c>
      <c r="AY158" s="1">
        <v>15</v>
      </c>
      <c r="AZ158" s="40">
        <f t="shared" si="72"/>
        <v>11</v>
      </c>
      <c r="BA158" s="8">
        <f t="shared" si="86"/>
        <v>-1128</v>
      </c>
    </row>
    <row r="159" ht="36" spans="1:53">
      <c r="A159" s="15">
        <v>156</v>
      </c>
      <c r="B159" s="16" t="s">
        <v>195</v>
      </c>
      <c r="C159" s="16" t="s">
        <v>530</v>
      </c>
      <c r="D159" s="16" t="s">
        <v>123</v>
      </c>
      <c r="E159" s="16" t="s">
        <v>471</v>
      </c>
      <c r="F159" s="17">
        <v>112530</v>
      </c>
      <c r="G159" s="17" t="s">
        <v>531</v>
      </c>
      <c r="H159" s="17" t="s">
        <v>126</v>
      </c>
      <c r="I159" s="17" t="s">
        <v>27</v>
      </c>
      <c r="J159" s="17">
        <v>29</v>
      </c>
      <c r="K159" s="17" t="s">
        <v>25</v>
      </c>
      <c r="L159" s="17" t="s">
        <v>473</v>
      </c>
      <c r="M159" s="20">
        <v>43131</v>
      </c>
      <c r="N159" s="20">
        <v>48610</v>
      </c>
      <c r="O159" s="20">
        <v>44587</v>
      </c>
      <c r="P159" s="21">
        <f t="shared" si="71"/>
        <v>11.02</v>
      </c>
      <c r="Q159" s="20">
        <v>44770</v>
      </c>
      <c r="R159" s="20">
        <v>44895</v>
      </c>
      <c r="S159" s="24">
        <f t="shared" si="75"/>
        <v>10</v>
      </c>
      <c r="T159" s="25">
        <v>720</v>
      </c>
      <c r="U159" s="25">
        <v>190000</v>
      </c>
      <c r="V159" s="25">
        <f t="shared" si="76"/>
        <v>188872</v>
      </c>
      <c r="W159" s="26">
        <f t="shared" si="77"/>
        <v>-124</v>
      </c>
      <c r="X159" s="25"/>
      <c r="Y159" s="25">
        <v>2200</v>
      </c>
      <c r="Z159" s="17">
        <v>2</v>
      </c>
      <c r="AA159" s="24">
        <f t="shared" si="78"/>
        <v>11199</v>
      </c>
      <c r="AB159" s="17"/>
      <c r="AC159" s="29">
        <v>44896</v>
      </c>
      <c r="AD159" s="15">
        <v>2394</v>
      </c>
      <c r="AE159" s="30">
        <v>44922</v>
      </c>
      <c r="AF159" s="31">
        <f t="shared" si="65"/>
        <v>26</v>
      </c>
      <c r="AG159" s="32">
        <f t="shared" si="87"/>
        <v>171</v>
      </c>
      <c r="AH159" s="15">
        <v>4106.88</v>
      </c>
      <c r="AI159" s="30">
        <v>44925</v>
      </c>
      <c r="AJ159" s="31">
        <f t="shared" si="66"/>
        <v>29</v>
      </c>
      <c r="AK159" s="32">
        <f t="shared" si="73"/>
        <v>326</v>
      </c>
      <c r="AL159" s="15">
        <v>4698</v>
      </c>
      <c r="AM159" s="30">
        <v>44924</v>
      </c>
      <c r="AN159" s="31">
        <f t="shared" si="64"/>
        <v>28</v>
      </c>
      <c r="AO159" s="32">
        <f t="shared" si="74"/>
        <v>360</v>
      </c>
      <c r="AP159" s="36">
        <f t="shared" si="79"/>
        <v>138758</v>
      </c>
      <c r="AQ159" s="32">
        <f t="shared" si="80"/>
        <v>138758</v>
      </c>
      <c r="AR159" s="36">
        <f t="shared" si="81"/>
        <v>24200</v>
      </c>
      <c r="AS159" s="32">
        <f t="shared" si="82"/>
        <v>857</v>
      </c>
      <c r="AT159" s="32">
        <f t="shared" si="83"/>
        <v>162958</v>
      </c>
      <c r="AV159" s="1">
        <v>174000</v>
      </c>
      <c r="AW159" s="8">
        <f t="shared" si="84"/>
        <v>14872</v>
      </c>
      <c r="AX159" s="8">
        <f t="shared" si="85"/>
        <v>188872</v>
      </c>
      <c r="AY159" s="1">
        <v>15</v>
      </c>
      <c r="AZ159" s="40">
        <f t="shared" si="72"/>
        <v>11</v>
      </c>
      <c r="BA159" s="8">
        <f t="shared" si="86"/>
        <v>-1128</v>
      </c>
    </row>
    <row r="160" ht="36" spans="1:53">
      <c r="A160" s="15">
        <v>157</v>
      </c>
      <c r="B160" s="16" t="s">
        <v>195</v>
      </c>
      <c r="C160" s="16" t="s">
        <v>532</v>
      </c>
      <c r="D160" s="16" t="s">
        <v>123</v>
      </c>
      <c r="E160" s="16" t="s">
        <v>471</v>
      </c>
      <c r="F160" s="17">
        <v>112531</v>
      </c>
      <c r="G160" s="17" t="s">
        <v>533</v>
      </c>
      <c r="H160" s="17" t="s">
        <v>126</v>
      </c>
      <c r="I160" s="17" t="s">
        <v>27</v>
      </c>
      <c r="J160" s="17">
        <v>29</v>
      </c>
      <c r="K160" s="17" t="s">
        <v>25</v>
      </c>
      <c r="L160" s="17" t="s">
        <v>473</v>
      </c>
      <c r="M160" s="20">
        <v>43131</v>
      </c>
      <c r="N160" s="20">
        <v>48610</v>
      </c>
      <c r="O160" s="20">
        <v>44587</v>
      </c>
      <c r="P160" s="21">
        <f t="shared" si="71"/>
        <v>11.02</v>
      </c>
      <c r="Q160" s="20">
        <v>44770</v>
      </c>
      <c r="R160" s="20">
        <v>44895</v>
      </c>
      <c r="S160" s="24">
        <f t="shared" si="75"/>
        <v>10</v>
      </c>
      <c r="T160" s="25">
        <v>720</v>
      </c>
      <c r="U160" s="25">
        <v>190000</v>
      </c>
      <c r="V160" s="25">
        <f t="shared" si="76"/>
        <v>188872</v>
      </c>
      <c r="W160" s="26">
        <f t="shared" si="77"/>
        <v>-124</v>
      </c>
      <c r="X160" s="25"/>
      <c r="Y160" s="25">
        <v>2200</v>
      </c>
      <c r="Z160" s="17">
        <v>2</v>
      </c>
      <c r="AA160" s="24">
        <f t="shared" si="78"/>
        <v>12225</v>
      </c>
      <c r="AB160" s="17"/>
      <c r="AC160" s="29">
        <v>44896</v>
      </c>
      <c r="AD160" s="15">
        <v>3420</v>
      </c>
      <c r="AE160" s="30">
        <v>44922</v>
      </c>
      <c r="AF160" s="31">
        <f t="shared" si="65"/>
        <v>26</v>
      </c>
      <c r="AG160" s="32">
        <f t="shared" si="87"/>
        <v>244</v>
      </c>
      <c r="AH160" s="15">
        <v>4106.88</v>
      </c>
      <c r="AI160" s="30">
        <v>44925</v>
      </c>
      <c r="AJ160" s="31">
        <f t="shared" si="66"/>
        <v>29</v>
      </c>
      <c r="AK160" s="32">
        <f t="shared" si="73"/>
        <v>326</v>
      </c>
      <c r="AL160" s="15">
        <v>4698</v>
      </c>
      <c r="AM160" s="30">
        <v>44924</v>
      </c>
      <c r="AN160" s="31">
        <f t="shared" si="64"/>
        <v>28</v>
      </c>
      <c r="AO160" s="32">
        <f t="shared" si="74"/>
        <v>360</v>
      </c>
      <c r="AP160" s="36">
        <f t="shared" si="79"/>
        <v>138758</v>
      </c>
      <c r="AQ160" s="32">
        <f t="shared" si="80"/>
        <v>138758</v>
      </c>
      <c r="AR160" s="36">
        <f t="shared" si="81"/>
        <v>24200</v>
      </c>
      <c r="AS160" s="32">
        <f t="shared" si="82"/>
        <v>930</v>
      </c>
      <c r="AT160" s="32">
        <f t="shared" si="83"/>
        <v>162958</v>
      </c>
      <c r="AV160" s="1">
        <v>174000</v>
      </c>
      <c r="AW160" s="8">
        <f t="shared" si="84"/>
        <v>14872</v>
      </c>
      <c r="AX160" s="8">
        <f t="shared" si="85"/>
        <v>188872</v>
      </c>
      <c r="AY160" s="1">
        <v>15</v>
      </c>
      <c r="AZ160" s="40">
        <f t="shared" si="72"/>
        <v>11</v>
      </c>
      <c r="BA160" s="8">
        <f t="shared" si="86"/>
        <v>-1128</v>
      </c>
    </row>
    <row r="161" ht="36" spans="1:53">
      <c r="A161" s="15">
        <v>158</v>
      </c>
      <c r="B161" s="16" t="s">
        <v>195</v>
      </c>
      <c r="C161" s="16" t="s">
        <v>534</v>
      </c>
      <c r="D161" s="16" t="s">
        <v>123</v>
      </c>
      <c r="E161" s="16" t="s">
        <v>471</v>
      </c>
      <c r="F161" s="17">
        <v>112532</v>
      </c>
      <c r="G161" s="17" t="s">
        <v>535</v>
      </c>
      <c r="H161" s="17" t="s">
        <v>126</v>
      </c>
      <c r="I161" s="17" t="s">
        <v>27</v>
      </c>
      <c r="J161" s="17">
        <v>29</v>
      </c>
      <c r="K161" s="17" t="s">
        <v>25</v>
      </c>
      <c r="L161" s="17" t="s">
        <v>473</v>
      </c>
      <c r="M161" s="20">
        <v>43131</v>
      </c>
      <c r="N161" s="20">
        <v>48610</v>
      </c>
      <c r="O161" s="20">
        <v>44587</v>
      </c>
      <c r="P161" s="21">
        <f t="shared" si="71"/>
        <v>11.02</v>
      </c>
      <c r="Q161" s="20">
        <v>44770</v>
      </c>
      <c r="R161" s="20">
        <v>44895</v>
      </c>
      <c r="S161" s="24">
        <f t="shared" si="75"/>
        <v>10</v>
      </c>
      <c r="T161" s="25">
        <v>720</v>
      </c>
      <c r="U161" s="25">
        <v>190000</v>
      </c>
      <c r="V161" s="25">
        <f t="shared" si="76"/>
        <v>188872</v>
      </c>
      <c r="W161" s="26">
        <f t="shared" si="77"/>
        <v>-124</v>
      </c>
      <c r="X161" s="25"/>
      <c r="Y161" s="25">
        <v>2200</v>
      </c>
      <c r="Z161" s="17">
        <v>2</v>
      </c>
      <c r="AA161" s="24">
        <f t="shared" si="78"/>
        <v>11199</v>
      </c>
      <c r="AB161" s="17"/>
      <c r="AC161" s="29">
        <v>44896</v>
      </c>
      <c r="AD161" s="15">
        <v>2394</v>
      </c>
      <c r="AE161" s="30">
        <v>44922</v>
      </c>
      <c r="AF161" s="31">
        <f t="shared" si="65"/>
        <v>26</v>
      </c>
      <c r="AG161" s="32">
        <f t="shared" si="87"/>
        <v>171</v>
      </c>
      <c r="AH161" s="15">
        <v>4106.88</v>
      </c>
      <c r="AI161" s="30">
        <v>44925</v>
      </c>
      <c r="AJ161" s="31">
        <f t="shared" si="66"/>
        <v>29</v>
      </c>
      <c r="AK161" s="32">
        <f t="shared" si="73"/>
        <v>326</v>
      </c>
      <c r="AL161" s="15">
        <v>4698</v>
      </c>
      <c r="AM161" s="30">
        <v>44924</v>
      </c>
      <c r="AN161" s="31">
        <f t="shared" si="64"/>
        <v>28</v>
      </c>
      <c r="AO161" s="32">
        <f t="shared" si="74"/>
        <v>360</v>
      </c>
      <c r="AP161" s="36">
        <f t="shared" si="79"/>
        <v>138758</v>
      </c>
      <c r="AQ161" s="32">
        <f t="shared" si="80"/>
        <v>138758</v>
      </c>
      <c r="AR161" s="36">
        <f t="shared" si="81"/>
        <v>24200</v>
      </c>
      <c r="AS161" s="32">
        <f t="shared" si="82"/>
        <v>857</v>
      </c>
      <c r="AT161" s="32">
        <f t="shared" si="83"/>
        <v>162958</v>
      </c>
      <c r="AV161" s="1">
        <v>174000</v>
      </c>
      <c r="AW161" s="8">
        <f t="shared" si="84"/>
        <v>14872</v>
      </c>
      <c r="AX161" s="8">
        <f t="shared" si="85"/>
        <v>188872</v>
      </c>
      <c r="AY161" s="1">
        <v>15</v>
      </c>
      <c r="AZ161" s="40">
        <f t="shared" si="72"/>
        <v>11</v>
      </c>
      <c r="BA161" s="8">
        <f t="shared" si="86"/>
        <v>-1128</v>
      </c>
    </row>
    <row r="162" ht="36" spans="1:53">
      <c r="A162" s="15">
        <v>159</v>
      </c>
      <c r="B162" s="16" t="s">
        <v>195</v>
      </c>
      <c r="C162" s="16" t="s">
        <v>536</v>
      </c>
      <c r="D162" s="16" t="s">
        <v>123</v>
      </c>
      <c r="E162" s="16" t="s">
        <v>471</v>
      </c>
      <c r="F162" s="17">
        <v>112533</v>
      </c>
      <c r="G162" s="17" t="s">
        <v>537</v>
      </c>
      <c r="H162" s="17" t="s">
        <v>126</v>
      </c>
      <c r="I162" s="17" t="s">
        <v>27</v>
      </c>
      <c r="J162" s="17">
        <v>29</v>
      </c>
      <c r="K162" s="17" t="s">
        <v>25</v>
      </c>
      <c r="L162" s="17" t="s">
        <v>473</v>
      </c>
      <c r="M162" s="20">
        <v>43131</v>
      </c>
      <c r="N162" s="20">
        <v>48610</v>
      </c>
      <c r="O162" s="20">
        <v>44587</v>
      </c>
      <c r="P162" s="21">
        <f t="shared" si="71"/>
        <v>11.02</v>
      </c>
      <c r="Q162" s="20">
        <v>44770</v>
      </c>
      <c r="R162" s="20">
        <v>44895</v>
      </c>
      <c r="S162" s="24">
        <f t="shared" si="75"/>
        <v>10</v>
      </c>
      <c r="T162" s="25">
        <v>720</v>
      </c>
      <c r="U162" s="25">
        <v>190000</v>
      </c>
      <c r="V162" s="25">
        <f t="shared" si="76"/>
        <v>188872</v>
      </c>
      <c r="W162" s="26">
        <f t="shared" si="77"/>
        <v>-124</v>
      </c>
      <c r="X162" s="25"/>
      <c r="Y162" s="25">
        <v>2200</v>
      </c>
      <c r="Z162" s="17">
        <v>2</v>
      </c>
      <c r="AA162" s="24">
        <f t="shared" si="78"/>
        <v>11199</v>
      </c>
      <c r="AB162" s="17"/>
      <c r="AC162" s="29">
        <v>44896</v>
      </c>
      <c r="AD162" s="15">
        <v>2394</v>
      </c>
      <c r="AE162" s="30">
        <v>44922</v>
      </c>
      <c r="AF162" s="31">
        <f t="shared" si="65"/>
        <v>26</v>
      </c>
      <c r="AG162" s="32">
        <f t="shared" si="87"/>
        <v>171</v>
      </c>
      <c r="AH162" s="15">
        <v>4106.88</v>
      </c>
      <c r="AI162" s="30">
        <v>44925</v>
      </c>
      <c r="AJ162" s="31">
        <f t="shared" si="66"/>
        <v>29</v>
      </c>
      <c r="AK162" s="32">
        <f t="shared" si="73"/>
        <v>326</v>
      </c>
      <c r="AL162" s="15">
        <v>4698</v>
      </c>
      <c r="AM162" s="30">
        <v>44924</v>
      </c>
      <c r="AN162" s="31">
        <f t="shared" si="64"/>
        <v>28</v>
      </c>
      <c r="AO162" s="32">
        <f t="shared" si="74"/>
        <v>360</v>
      </c>
      <c r="AP162" s="36">
        <f t="shared" si="79"/>
        <v>138758</v>
      </c>
      <c r="AQ162" s="32">
        <f t="shared" si="80"/>
        <v>138758</v>
      </c>
      <c r="AR162" s="36">
        <f t="shared" si="81"/>
        <v>24200</v>
      </c>
      <c r="AS162" s="32">
        <f t="shared" si="82"/>
        <v>857</v>
      </c>
      <c r="AT162" s="32">
        <f t="shared" si="83"/>
        <v>162958</v>
      </c>
      <c r="AV162" s="1">
        <v>174000</v>
      </c>
      <c r="AW162" s="8">
        <f t="shared" si="84"/>
        <v>14872</v>
      </c>
      <c r="AX162" s="8">
        <f t="shared" si="85"/>
        <v>188872</v>
      </c>
      <c r="AY162" s="1">
        <v>15</v>
      </c>
      <c r="AZ162" s="40">
        <f t="shared" si="72"/>
        <v>11</v>
      </c>
      <c r="BA162" s="8">
        <f t="shared" si="86"/>
        <v>-1128</v>
      </c>
    </row>
    <row r="163" ht="36" spans="1:53">
      <c r="A163" s="15">
        <v>160</v>
      </c>
      <c r="B163" s="16" t="s">
        <v>195</v>
      </c>
      <c r="C163" s="16" t="s">
        <v>538</v>
      </c>
      <c r="D163" s="16" t="s">
        <v>123</v>
      </c>
      <c r="E163" s="16" t="s">
        <v>471</v>
      </c>
      <c r="F163" s="17">
        <v>112534</v>
      </c>
      <c r="G163" s="17" t="s">
        <v>539</v>
      </c>
      <c r="H163" s="17" t="s">
        <v>126</v>
      </c>
      <c r="I163" s="17" t="s">
        <v>27</v>
      </c>
      <c r="J163" s="17">
        <v>29</v>
      </c>
      <c r="K163" s="17" t="s">
        <v>25</v>
      </c>
      <c r="L163" s="17" t="s">
        <v>473</v>
      </c>
      <c r="M163" s="20">
        <v>43130</v>
      </c>
      <c r="N163" s="20">
        <v>48609</v>
      </c>
      <c r="O163" s="20">
        <v>44587</v>
      </c>
      <c r="P163" s="21">
        <f t="shared" si="71"/>
        <v>11.02</v>
      </c>
      <c r="Q163" s="20">
        <v>44770</v>
      </c>
      <c r="R163" s="20">
        <v>44895</v>
      </c>
      <c r="S163" s="24">
        <f t="shared" si="75"/>
        <v>10</v>
      </c>
      <c r="T163" s="25">
        <v>720</v>
      </c>
      <c r="U163" s="25">
        <v>190000</v>
      </c>
      <c r="V163" s="25">
        <f t="shared" si="76"/>
        <v>188872</v>
      </c>
      <c r="W163" s="26">
        <f t="shared" si="77"/>
        <v>-124</v>
      </c>
      <c r="X163" s="25"/>
      <c r="Y163" s="25">
        <v>2200</v>
      </c>
      <c r="Z163" s="17">
        <v>2</v>
      </c>
      <c r="AA163" s="24">
        <f t="shared" si="78"/>
        <v>11541</v>
      </c>
      <c r="AB163" s="17"/>
      <c r="AC163" s="29">
        <v>44896</v>
      </c>
      <c r="AD163" s="15">
        <v>2736</v>
      </c>
      <c r="AE163" s="30">
        <v>44922</v>
      </c>
      <c r="AF163" s="31">
        <f t="shared" si="65"/>
        <v>26</v>
      </c>
      <c r="AG163" s="32">
        <f t="shared" si="87"/>
        <v>195</v>
      </c>
      <c r="AH163" s="15">
        <v>4106.88</v>
      </c>
      <c r="AI163" s="30">
        <v>44925</v>
      </c>
      <c r="AJ163" s="31">
        <f t="shared" si="66"/>
        <v>29</v>
      </c>
      <c r="AK163" s="32">
        <f t="shared" si="73"/>
        <v>326</v>
      </c>
      <c r="AL163" s="15">
        <v>4698</v>
      </c>
      <c r="AM163" s="30">
        <v>44924</v>
      </c>
      <c r="AN163" s="31">
        <f t="shared" si="64"/>
        <v>28</v>
      </c>
      <c r="AO163" s="32">
        <f t="shared" si="74"/>
        <v>360</v>
      </c>
      <c r="AP163" s="36">
        <f t="shared" si="79"/>
        <v>138758</v>
      </c>
      <c r="AQ163" s="32">
        <f t="shared" si="80"/>
        <v>138758</v>
      </c>
      <c r="AR163" s="36">
        <f t="shared" si="81"/>
        <v>24200</v>
      </c>
      <c r="AS163" s="32">
        <f t="shared" si="82"/>
        <v>881</v>
      </c>
      <c r="AT163" s="32">
        <f t="shared" si="83"/>
        <v>162958</v>
      </c>
      <c r="AV163" s="1">
        <v>174000</v>
      </c>
      <c r="AW163" s="8">
        <f t="shared" si="84"/>
        <v>14872</v>
      </c>
      <c r="AX163" s="8">
        <f t="shared" si="85"/>
        <v>188872</v>
      </c>
      <c r="AY163" s="1">
        <v>15</v>
      </c>
      <c r="AZ163" s="40">
        <f t="shared" si="72"/>
        <v>11</v>
      </c>
      <c r="BA163" s="8">
        <f t="shared" si="86"/>
        <v>-1128</v>
      </c>
    </row>
    <row r="164" ht="36" spans="1:53">
      <c r="A164" s="15">
        <v>161</v>
      </c>
      <c r="B164" s="16" t="s">
        <v>195</v>
      </c>
      <c r="C164" s="16" t="s">
        <v>540</v>
      </c>
      <c r="D164" s="16" t="s">
        <v>123</v>
      </c>
      <c r="E164" s="16" t="s">
        <v>471</v>
      </c>
      <c r="F164" s="17">
        <v>112535</v>
      </c>
      <c r="G164" s="17" t="s">
        <v>541</v>
      </c>
      <c r="H164" s="17" t="s">
        <v>126</v>
      </c>
      <c r="I164" s="17" t="s">
        <v>27</v>
      </c>
      <c r="J164" s="17">
        <v>29</v>
      </c>
      <c r="K164" s="17" t="s">
        <v>25</v>
      </c>
      <c r="L164" s="17" t="s">
        <v>473</v>
      </c>
      <c r="M164" s="20">
        <v>43131</v>
      </c>
      <c r="N164" s="20">
        <v>48610</v>
      </c>
      <c r="O164" s="20">
        <v>44587</v>
      </c>
      <c r="P164" s="21">
        <f t="shared" si="71"/>
        <v>11.02</v>
      </c>
      <c r="Q164" s="20">
        <v>44770</v>
      </c>
      <c r="R164" s="20">
        <v>44895</v>
      </c>
      <c r="S164" s="24">
        <f t="shared" si="75"/>
        <v>10</v>
      </c>
      <c r="T164" s="25">
        <v>720</v>
      </c>
      <c r="U164" s="25">
        <v>190000</v>
      </c>
      <c r="V164" s="25">
        <f t="shared" si="76"/>
        <v>188872</v>
      </c>
      <c r="W164" s="26">
        <f t="shared" si="77"/>
        <v>-124</v>
      </c>
      <c r="X164" s="25"/>
      <c r="Y164" s="25">
        <v>2200</v>
      </c>
      <c r="Z164" s="17">
        <v>2</v>
      </c>
      <c r="AA164" s="24">
        <f t="shared" si="78"/>
        <v>11199</v>
      </c>
      <c r="AB164" s="17"/>
      <c r="AC164" s="29">
        <v>44896</v>
      </c>
      <c r="AD164" s="15">
        <v>2394</v>
      </c>
      <c r="AE164" s="30">
        <v>44922</v>
      </c>
      <c r="AF164" s="31">
        <f t="shared" si="65"/>
        <v>26</v>
      </c>
      <c r="AG164" s="32">
        <f t="shared" si="87"/>
        <v>171</v>
      </c>
      <c r="AH164" s="15">
        <v>4106.88</v>
      </c>
      <c r="AI164" s="30">
        <v>44925</v>
      </c>
      <c r="AJ164" s="31">
        <f t="shared" si="66"/>
        <v>29</v>
      </c>
      <c r="AK164" s="32">
        <f t="shared" si="73"/>
        <v>326</v>
      </c>
      <c r="AL164" s="15">
        <v>4698</v>
      </c>
      <c r="AM164" s="30">
        <v>44924</v>
      </c>
      <c r="AN164" s="31">
        <f t="shared" si="64"/>
        <v>28</v>
      </c>
      <c r="AO164" s="32">
        <f t="shared" si="74"/>
        <v>360</v>
      </c>
      <c r="AP164" s="36">
        <f t="shared" si="79"/>
        <v>138758</v>
      </c>
      <c r="AQ164" s="32">
        <f t="shared" si="80"/>
        <v>138758</v>
      </c>
      <c r="AR164" s="36">
        <f t="shared" si="81"/>
        <v>24200</v>
      </c>
      <c r="AS164" s="32">
        <f t="shared" si="82"/>
        <v>857</v>
      </c>
      <c r="AT164" s="32">
        <f t="shared" si="83"/>
        <v>162958</v>
      </c>
      <c r="AV164" s="1">
        <v>174000</v>
      </c>
      <c r="AW164" s="8">
        <f t="shared" si="84"/>
        <v>14872</v>
      </c>
      <c r="AX164" s="8">
        <f t="shared" si="85"/>
        <v>188872</v>
      </c>
      <c r="AY164" s="1">
        <v>15</v>
      </c>
      <c r="AZ164" s="40">
        <f t="shared" si="72"/>
        <v>11</v>
      </c>
      <c r="BA164" s="8">
        <f t="shared" si="86"/>
        <v>-1128</v>
      </c>
    </row>
    <row r="165" customHeight="1" spans="1:53">
      <c r="A165" s="15">
        <v>162</v>
      </c>
      <c r="B165" s="16" t="s">
        <v>217</v>
      </c>
      <c r="C165" s="16" t="s">
        <v>542</v>
      </c>
      <c r="D165" s="16" t="s">
        <v>123</v>
      </c>
      <c r="E165" s="16" t="s">
        <v>543</v>
      </c>
      <c r="F165" s="17">
        <v>112725</v>
      </c>
      <c r="G165" s="17" t="s">
        <v>544</v>
      </c>
      <c r="H165" s="17" t="s">
        <v>132</v>
      </c>
      <c r="I165" s="17" t="s">
        <v>27</v>
      </c>
      <c r="J165" s="17">
        <v>19</v>
      </c>
      <c r="K165" s="17" t="s">
        <v>44</v>
      </c>
      <c r="L165" s="17" t="s">
        <v>133</v>
      </c>
      <c r="M165" s="20">
        <v>41433</v>
      </c>
      <c r="N165" s="20">
        <v>45085</v>
      </c>
      <c r="O165" s="20">
        <v>44587</v>
      </c>
      <c r="P165" s="21">
        <f t="shared" si="71"/>
        <v>1.36</v>
      </c>
      <c r="Q165" s="20">
        <v>43486</v>
      </c>
      <c r="R165" s="20">
        <v>45677</v>
      </c>
      <c r="S165" s="24">
        <f t="shared" si="75"/>
        <v>36</v>
      </c>
      <c r="T165" s="25">
        <v>720</v>
      </c>
      <c r="U165" s="25">
        <v>150000</v>
      </c>
      <c r="V165" s="25">
        <f t="shared" si="76"/>
        <v>118316</v>
      </c>
      <c r="W165" s="26">
        <f t="shared" si="77"/>
        <v>20</v>
      </c>
      <c r="X165" s="25">
        <v>89000</v>
      </c>
      <c r="Y165" s="25">
        <v>2200</v>
      </c>
      <c r="Z165" s="17">
        <v>2</v>
      </c>
      <c r="AA165" s="24">
        <f t="shared" si="78"/>
        <v>7048</v>
      </c>
      <c r="AB165" s="17"/>
      <c r="AC165" s="29">
        <v>44896</v>
      </c>
      <c r="AD165" s="15">
        <v>2620</v>
      </c>
      <c r="AE165" s="30">
        <v>45077</v>
      </c>
      <c r="AF165" s="31">
        <f t="shared" si="65"/>
        <v>181</v>
      </c>
      <c r="AG165" s="32">
        <f t="shared" si="87"/>
        <v>1299</v>
      </c>
      <c r="AH165" s="15">
        <v>2052.79</v>
      </c>
      <c r="AI165" s="30">
        <v>45077</v>
      </c>
      <c r="AJ165" s="31">
        <f t="shared" si="66"/>
        <v>181</v>
      </c>
      <c r="AK165" s="32">
        <f t="shared" si="73"/>
        <v>1018</v>
      </c>
      <c r="AL165" s="15">
        <v>2375</v>
      </c>
      <c r="AM165" s="30">
        <v>45080</v>
      </c>
      <c r="AN165" s="31">
        <f t="shared" si="64"/>
        <v>184</v>
      </c>
      <c r="AO165" s="32">
        <f t="shared" si="74"/>
        <v>1197</v>
      </c>
      <c r="AP165" s="36">
        <f t="shared" si="79"/>
        <v>16091</v>
      </c>
      <c r="AQ165" s="32">
        <f t="shared" si="80"/>
        <v>20000</v>
      </c>
      <c r="AR165" s="36">
        <f t="shared" si="81"/>
        <v>57200</v>
      </c>
      <c r="AS165" s="32">
        <f t="shared" si="82"/>
        <v>3514</v>
      </c>
      <c r="AT165" s="32">
        <f t="shared" si="83"/>
        <v>77200</v>
      </c>
      <c r="AV165" s="1">
        <f>116500-7500</f>
        <v>109000</v>
      </c>
      <c r="AW165" s="8">
        <f t="shared" si="84"/>
        <v>9316</v>
      </c>
      <c r="AX165" s="8">
        <f t="shared" si="85"/>
        <v>118316</v>
      </c>
      <c r="AY165" s="1">
        <v>10</v>
      </c>
      <c r="AZ165" s="40">
        <f>S165-W165+W165*0.5</f>
        <v>26</v>
      </c>
      <c r="BA165" s="8">
        <f t="shared" si="86"/>
        <v>-31684</v>
      </c>
    </row>
    <row r="166" customHeight="1" spans="1:53">
      <c r="A166" s="15">
        <v>163</v>
      </c>
      <c r="B166" s="16" t="s">
        <v>545</v>
      </c>
      <c r="C166" s="16" t="s">
        <v>546</v>
      </c>
      <c r="D166" s="16" t="s">
        <v>123</v>
      </c>
      <c r="E166" s="16" t="s">
        <v>543</v>
      </c>
      <c r="F166" s="17">
        <v>112727</v>
      </c>
      <c r="G166" s="17" t="s">
        <v>547</v>
      </c>
      <c r="H166" s="17" t="s">
        <v>132</v>
      </c>
      <c r="I166" s="17" t="s">
        <v>27</v>
      </c>
      <c r="J166" s="17">
        <v>19</v>
      </c>
      <c r="K166" s="17" t="s">
        <v>25</v>
      </c>
      <c r="L166" s="17" t="s">
        <v>216</v>
      </c>
      <c r="M166" s="20">
        <v>42551</v>
      </c>
      <c r="N166" s="20">
        <v>46203</v>
      </c>
      <c r="O166" s="20">
        <v>44587</v>
      </c>
      <c r="P166" s="21">
        <f t="shared" si="71"/>
        <v>4.43</v>
      </c>
      <c r="Q166" s="20">
        <v>42923</v>
      </c>
      <c r="R166" s="20">
        <v>45113</v>
      </c>
      <c r="S166" s="24">
        <f t="shared" si="75"/>
        <v>18</v>
      </c>
      <c r="T166" s="25">
        <v>720</v>
      </c>
      <c r="U166" s="25">
        <v>150000</v>
      </c>
      <c r="V166" s="25">
        <f t="shared" si="76"/>
        <v>144910</v>
      </c>
      <c r="W166" s="26">
        <f t="shared" si="77"/>
        <v>-36</v>
      </c>
      <c r="X166" s="25"/>
      <c r="Y166" s="25">
        <v>2200</v>
      </c>
      <c r="Z166" s="17">
        <v>2</v>
      </c>
      <c r="AA166" s="24">
        <f t="shared" si="78"/>
        <v>6672</v>
      </c>
      <c r="AB166" s="17"/>
      <c r="AC166" s="29">
        <v>44896</v>
      </c>
      <c r="AD166" s="15">
        <v>1834</v>
      </c>
      <c r="AE166" s="30">
        <v>45084</v>
      </c>
      <c r="AF166" s="31">
        <f t="shared" si="65"/>
        <v>188</v>
      </c>
      <c r="AG166" s="32">
        <f t="shared" si="87"/>
        <v>945</v>
      </c>
      <c r="AH166" s="15">
        <v>2463.34</v>
      </c>
      <c r="AI166" s="30">
        <v>45084</v>
      </c>
      <c r="AJ166" s="31">
        <f t="shared" si="66"/>
        <v>188</v>
      </c>
      <c r="AK166" s="32">
        <f t="shared" si="73"/>
        <v>1269</v>
      </c>
      <c r="AL166" s="15">
        <v>2375</v>
      </c>
      <c r="AM166" s="30">
        <v>45083</v>
      </c>
      <c r="AN166" s="31">
        <f t="shared" si="64"/>
        <v>187</v>
      </c>
      <c r="AO166" s="32">
        <f t="shared" si="74"/>
        <v>1217</v>
      </c>
      <c r="AP166" s="36">
        <f t="shared" si="79"/>
        <v>64195</v>
      </c>
      <c r="AQ166" s="32">
        <f t="shared" si="80"/>
        <v>64195</v>
      </c>
      <c r="AR166" s="36">
        <f t="shared" si="81"/>
        <v>39600</v>
      </c>
      <c r="AS166" s="32">
        <f t="shared" si="82"/>
        <v>3431</v>
      </c>
      <c r="AT166" s="32">
        <f t="shared" si="83"/>
        <v>103795</v>
      </c>
      <c r="AV166" s="1">
        <v>133500</v>
      </c>
      <c r="AW166" s="8">
        <f t="shared" si="84"/>
        <v>11410</v>
      </c>
      <c r="AX166" s="8">
        <f t="shared" si="85"/>
        <v>144910</v>
      </c>
      <c r="AY166" s="1">
        <v>10</v>
      </c>
      <c r="AZ166" s="40">
        <f t="shared" ref="AZ166:AZ196" si="88">IF(S166&lt;6,6,S166)</f>
        <v>18</v>
      </c>
      <c r="BA166" s="8">
        <f t="shared" si="86"/>
        <v>-5090</v>
      </c>
    </row>
    <row r="167" customHeight="1" spans="1:53">
      <c r="A167" s="15">
        <v>164</v>
      </c>
      <c r="B167" s="16" t="s">
        <v>217</v>
      </c>
      <c r="C167" s="73" t="s">
        <v>548</v>
      </c>
      <c r="D167" s="16" t="s">
        <v>123</v>
      </c>
      <c r="E167" s="16" t="s">
        <v>543</v>
      </c>
      <c r="F167" s="17">
        <v>112726</v>
      </c>
      <c r="G167" s="17" t="s">
        <v>549</v>
      </c>
      <c r="H167" s="17" t="s">
        <v>126</v>
      </c>
      <c r="I167" s="17" t="s">
        <v>27</v>
      </c>
      <c r="J167" s="17">
        <v>25</v>
      </c>
      <c r="K167" s="17" t="s">
        <v>39</v>
      </c>
      <c r="L167" s="17" t="s">
        <v>550</v>
      </c>
      <c r="M167" s="20">
        <v>41433</v>
      </c>
      <c r="N167" s="20">
        <v>46912</v>
      </c>
      <c r="O167" s="20">
        <v>44587</v>
      </c>
      <c r="P167" s="21">
        <f t="shared" si="71"/>
        <v>6.37</v>
      </c>
      <c r="Q167" s="20">
        <v>43486</v>
      </c>
      <c r="R167" s="20">
        <v>45677</v>
      </c>
      <c r="S167" s="24">
        <f t="shared" si="75"/>
        <v>36</v>
      </c>
      <c r="T167" s="25">
        <v>720</v>
      </c>
      <c r="U167" s="25">
        <v>170000</v>
      </c>
      <c r="V167" s="25">
        <f t="shared" si="76"/>
        <v>171504</v>
      </c>
      <c r="W167" s="26">
        <f t="shared" si="77"/>
        <v>-41</v>
      </c>
      <c r="X167" s="25"/>
      <c r="Y167" s="25">
        <v>2200</v>
      </c>
      <c r="Z167" s="17">
        <v>2</v>
      </c>
      <c r="AA167" s="24">
        <f t="shared" si="78"/>
        <v>8422</v>
      </c>
      <c r="AB167" s="17"/>
      <c r="AC167" s="29">
        <v>44896</v>
      </c>
      <c r="AD167" s="15">
        <v>2394</v>
      </c>
      <c r="AE167" s="30">
        <v>45080</v>
      </c>
      <c r="AF167" s="31">
        <f t="shared" si="65"/>
        <v>184</v>
      </c>
      <c r="AG167" s="32">
        <f t="shared" si="87"/>
        <v>1207</v>
      </c>
      <c r="AH167" s="15">
        <v>2902.57</v>
      </c>
      <c r="AI167" s="30">
        <v>45080</v>
      </c>
      <c r="AJ167" s="31">
        <f t="shared" si="66"/>
        <v>184</v>
      </c>
      <c r="AK167" s="32">
        <f t="shared" si="73"/>
        <v>1463</v>
      </c>
      <c r="AL167" s="15">
        <v>3125</v>
      </c>
      <c r="AM167" s="30">
        <v>45081</v>
      </c>
      <c r="AN167" s="31">
        <f t="shared" si="64"/>
        <v>185</v>
      </c>
      <c r="AO167" s="32">
        <f t="shared" si="74"/>
        <v>1584</v>
      </c>
      <c r="AP167" s="36">
        <f t="shared" si="79"/>
        <v>72832</v>
      </c>
      <c r="AQ167" s="32">
        <f t="shared" si="80"/>
        <v>72832</v>
      </c>
      <c r="AR167" s="36">
        <f t="shared" si="81"/>
        <v>79200</v>
      </c>
      <c r="AS167" s="32">
        <f t="shared" si="82"/>
        <v>4254</v>
      </c>
      <c r="AT167" s="32">
        <f t="shared" si="83"/>
        <v>152032</v>
      </c>
      <c r="AV167" s="35">
        <v>158000</v>
      </c>
      <c r="AW167" s="8">
        <f t="shared" si="84"/>
        <v>13504</v>
      </c>
      <c r="AX167" s="8">
        <f t="shared" si="85"/>
        <v>171504</v>
      </c>
      <c r="AY167" s="1">
        <v>15</v>
      </c>
      <c r="AZ167" s="40">
        <f t="shared" si="88"/>
        <v>36</v>
      </c>
      <c r="BA167" s="8">
        <f t="shared" si="86"/>
        <v>1504</v>
      </c>
    </row>
    <row r="168" customHeight="1" spans="1:53">
      <c r="A168" s="15">
        <v>165</v>
      </c>
      <c r="B168" s="16" t="s">
        <v>551</v>
      </c>
      <c r="C168" s="16" t="s">
        <v>552</v>
      </c>
      <c r="D168" s="16" t="s">
        <v>123</v>
      </c>
      <c r="E168" s="16" t="s">
        <v>553</v>
      </c>
      <c r="F168" s="17">
        <v>112684</v>
      </c>
      <c r="G168" s="17" t="s">
        <v>554</v>
      </c>
      <c r="H168" s="17" t="s">
        <v>132</v>
      </c>
      <c r="I168" s="17" t="s">
        <v>26</v>
      </c>
      <c r="J168" s="17">
        <v>19</v>
      </c>
      <c r="K168" s="17" t="s">
        <v>44</v>
      </c>
      <c r="L168" s="17" t="s">
        <v>133</v>
      </c>
      <c r="M168" s="20">
        <v>40479</v>
      </c>
      <c r="N168" s="20">
        <v>44132</v>
      </c>
      <c r="O168" s="20">
        <v>44587</v>
      </c>
      <c r="P168" s="21">
        <f t="shared" si="71"/>
        <v>-1.25</v>
      </c>
      <c r="Q168" s="20">
        <v>42557</v>
      </c>
      <c r="R168" s="20">
        <v>44747</v>
      </c>
      <c r="S168" s="24">
        <f t="shared" si="75"/>
        <v>5</v>
      </c>
      <c r="T168" s="25">
        <v>720</v>
      </c>
      <c r="U168" s="25"/>
      <c r="V168" s="25">
        <f t="shared" si="76"/>
        <v>98778</v>
      </c>
      <c r="W168" s="26">
        <f t="shared" si="77"/>
        <v>21</v>
      </c>
      <c r="X168" s="25"/>
      <c r="Y168" s="25">
        <v>2200</v>
      </c>
      <c r="Z168" s="17">
        <v>2</v>
      </c>
      <c r="AA168" s="24">
        <f t="shared" si="78"/>
        <v>0</v>
      </c>
      <c r="AB168" s="16" t="s">
        <v>134</v>
      </c>
      <c r="AC168" s="29">
        <v>44896</v>
      </c>
      <c r="AD168" s="15"/>
      <c r="AE168" s="30"/>
      <c r="AF168" s="31"/>
      <c r="AG168" s="32">
        <f t="shared" si="87"/>
        <v>0</v>
      </c>
      <c r="AH168" s="15"/>
      <c r="AI168" s="30"/>
      <c r="AJ168" s="31"/>
      <c r="AK168" s="32">
        <f t="shared" si="73"/>
        <v>0</v>
      </c>
      <c r="AL168" s="15"/>
      <c r="AM168" s="30"/>
      <c r="AN168" s="31"/>
      <c r="AO168" s="32">
        <f t="shared" si="74"/>
        <v>0</v>
      </c>
      <c r="AP168" s="36">
        <v>0</v>
      </c>
      <c r="AQ168" s="32">
        <f t="shared" si="80"/>
        <v>20000</v>
      </c>
      <c r="AR168" s="36">
        <f t="shared" si="81"/>
        <v>6600</v>
      </c>
      <c r="AS168" s="32">
        <f t="shared" si="82"/>
        <v>0</v>
      </c>
      <c r="AT168" s="32">
        <f t="shared" si="83"/>
        <v>26600</v>
      </c>
      <c r="AV168" s="1">
        <f t="shared" ref="AV168:AV170" si="89">98500-7500</f>
        <v>91000</v>
      </c>
      <c r="AW168" s="8">
        <f t="shared" si="84"/>
        <v>7778</v>
      </c>
      <c r="AX168" s="8">
        <f t="shared" si="85"/>
        <v>98778</v>
      </c>
      <c r="AY168" s="1">
        <v>10</v>
      </c>
      <c r="AZ168" s="40">
        <f>S168*0.5</f>
        <v>3</v>
      </c>
      <c r="BA168" s="8">
        <f t="shared" si="86"/>
        <v>98778</v>
      </c>
    </row>
    <row r="169" customHeight="1" spans="1:53">
      <c r="A169" s="15">
        <v>166</v>
      </c>
      <c r="B169" s="16" t="s">
        <v>555</v>
      </c>
      <c r="C169" s="16" t="s">
        <v>556</v>
      </c>
      <c r="D169" s="16" t="s">
        <v>123</v>
      </c>
      <c r="E169" s="16" t="s">
        <v>553</v>
      </c>
      <c r="F169" s="17">
        <v>112678</v>
      </c>
      <c r="G169" s="17" t="s">
        <v>557</v>
      </c>
      <c r="H169" s="17" t="s">
        <v>132</v>
      </c>
      <c r="I169" s="17" t="s">
        <v>26</v>
      </c>
      <c r="J169" s="17">
        <v>19</v>
      </c>
      <c r="K169" s="17" t="s">
        <v>44</v>
      </c>
      <c r="L169" s="17" t="s">
        <v>133</v>
      </c>
      <c r="M169" s="20">
        <v>41088</v>
      </c>
      <c r="N169" s="20">
        <v>44740</v>
      </c>
      <c r="O169" s="20">
        <v>44587</v>
      </c>
      <c r="P169" s="21">
        <f t="shared" si="71"/>
        <v>0.42</v>
      </c>
      <c r="Q169" s="20">
        <v>43277</v>
      </c>
      <c r="R169" s="20">
        <v>44742</v>
      </c>
      <c r="S169" s="24">
        <f t="shared" si="75"/>
        <v>5</v>
      </c>
      <c r="T169" s="25">
        <v>720</v>
      </c>
      <c r="U169" s="25">
        <v>150000</v>
      </c>
      <c r="V169" s="25">
        <f t="shared" si="76"/>
        <v>98778</v>
      </c>
      <c r="W169" s="26">
        <f t="shared" si="77"/>
        <v>0</v>
      </c>
      <c r="X169" s="25"/>
      <c r="Y169" s="25">
        <v>2200</v>
      </c>
      <c r="Z169" s="17">
        <v>2</v>
      </c>
      <c r="AA169" s="24">
        <f t="shared" si="78"/>
        <v>5293</v>
      </c>
      <c r="AB169" s="17"/>
      <c r="AC169" s="29">
        <v>44896</v>
      </c>
      <c r="AD169" s="15">
        <v>1834</v>
      </c>
      <c r="AE169" s="30">
        <v>45095</v>
      </c>
      <c r="AF169" s="31">
        <f t="shared" ref="AF169:AF176" si="90">DATEDIF(AC169,AE169,"d")</f>
        <v>199</v>
      </c>
      <c r="AG169" s="32">
        <f t="shared" si="87"/>
        <v>1000</v>
      </c>
      <c r="AH169" s="15">
        <v>1083.76</v>
      </c>
      <c r="AI169" s="30">
        <v>45095</v>
      </c>
      <c r="AJ169" s="31">
        <f t="shared" ref="AJ169:AJ176" si="91">DATEDIF(AC169,AI169,"d")</f>
        <v>199</v>
      </c>
      <c r="AK169" s="32">
        <f t="shared" si="73"/>
        <v>591</v>
      </c>
      <c r="AL169" s="15">
        <v>2375</v>
      </c>
      <c r="AM169" s="30">
        <v>45136</v>
      </c>
      <c r="AN169" s="31">
        <f t="shared" ref="AN169:AN176" si="92">DATEDIF(AC169,AM169,"d")</f>
        <v>240</v>
      </c>
      <c r="AO169" s="32">
        <f t="shared" si="74"/>
        <v>1562</v>
      </c>
      <c r="AP169" s="36">
        <f t="shared" si="79"/>
        <v>4149</v>
      </c>
      <c r="AQ169" s="32">
        <f t="shared" si="80"/>
        <v>20000</v>
      </c>
      <c r="AR169" s="36">
        <f t="shared" si="81"/>
        <v>13200</v>
      </c>
      <c r="AS169" s="32">
        <f t="shared" si="82"/>
        <v>3153</v>
      </c>
      <c r="AT169" s="32">
        <f t="shared" si="83"/>
        <v>33200</v>
      </c>
      <c r="AV169" s="1">
        <f t="shared" si="89"/>
        <v>91000</v>
      </c>
      <c r="AW169" s="8">
        <f t="shared" si="84"/>
        <v>7778</v>
      </c>
      <c r="AX169" s="8">
        <f t="shared" si="85"/>
        <v>98778</v>
      </c>
      <c r="AY169" s="1">
        <v>10</v>
      </c>
      <c r="AZ169" s="40">
        <f t="shared" si="88"/>
        <v>6</v>
      </c>
      <c r="BA169" s="8">
        <f t="shared" si="86"/>
        <v>-51222</v>
      </c>
    </row>
    <row r="170" customHeight="1" spans="1:53">
      <c r="A170" s="15">
        <v>167</v>
      </c>
      <c r="B170" s="16" t="s">
        <v>558</v>
      </c>
      <c r="C170" s="73" t="s">
        <v>559</v>
      </c>
      <c r="D170" s="16" t="s">
        <v>123</v>
      </c>
      <c r="E170" s="16" t="s">
        <v>553</v>
      </c>
      <c r="F170" s="17">
        <v>112680</v>
      </c>
      <c r="G170" s="17" t="s">
        <v>560</v>
      </c>
      <c r="H170" s="17" t="s">
        <v>132</v>
      </c>
      <c r="I170" s="17" t="s">
        <v>26</v>
      </c>
      <c r="J170" s="17">
        <v>19</v>
      </c>
      <c r="K170" s="17" t="s">
        <v>44</v>
      </c>
      <c r="L170" s="17" t="s">
        <v>133</v>
      </c>
      <c r="M170" s="20">
        <v>41465</v>
      </c>
      <c r="N170" s="20">
        <v>45117</v>
      </c>
      <c r="O170" s="20">
        <v>44587</v>
      </c>
      <c r="P170" s="21">
        <f t="shared" si="71"/>
        <v>1.45</v>
      </c>
      <c r="Q170" s="20">
        <v>42916</v>
      </c>
      <c r="R170" s="20">
        <v>45106</v>
      </c>
      <c r="S170" s="24">
        <f t="shared" si="75"/>
        <v>17</v>
      </c>
      <c r="T170" s="25">
        <v>720</v>
      </c>
      <c r="U170" s="25">
        <v>150000</v>
      </c>
      <c r="V170" s="25">
        <f t="shared" si="76"/>
        <v>98778</v>
      </c>
      <c r="W170" s="26">
        <f t="shared" si="77"/>
        <v>0</v>
      </c>
      <c r="X170" s="25"/>
      <c r="Y170" s="25">
        <v>2200</v>
      </c>
      <c r="Z170" s="17">
        <v>2</v>
      </c>
      <c r="AA170" s="24">
        <f t="shared" si="78"/>
        <v>6458</v>
      </c>
      <c r="AB170" s="17"/>
      <c r="AC170" s="29">
        <v>44896</v>
      </c>
      <c r="AD170" s="15">
        <v>2620</v>
      </c>
      <c r="AE170" s="30">
        <v>45157</v>
      </c>
      <c r="AF170" s="31">
        <f t="shared" si="90"/>
        <v>261</v>
      </c>
      <c r="AG170" s="32">
        <f t="shared" si="87"/>
        <v>1873</v>
      </c>
      <c r="AH170" s="15">
        <v>1463.07</v>
      </c>
      <c r="AI170" s="30">
        <v>45042</v>
      </c>
      <c r="AJ170" s="31">
        <f t="shared" si="91"/>
        <v>146</v>
      </c>
      <c r="AK170" s="32">
        <f t="shared" si="73"/>
        <v>585</v>
      </c>
      <c r="AL170" s="15">
        <v>2375</v>
      </c>
      <c r="AM170" s="30">
        <v>44897</v>
      </c>
      <c r="AN170" s="31">
        <f t="shared" si="92"/>
        <v>1</v>
      </c>
      <c r="AO170" s="32">
        <f t="shared" si="74"/>
        <v>7</v>
      </c>
      <c r="AP170" s="36">
        <f t="shared" si="79"/>
        <v>14323</v>
      </c>
      <c r="AQ170" s="32">
        <f t="shared" si="80"/>
        <v>20000</v>
      </c>
      <c r="AR170" s="36">
        <f t="shared" si="81"/>
        <v>37400</v>
      </c>
      <c r="AS170" s="32">
        <f t="shared" si="82"/>
        <v>2465</v>
      </c>
      <c r="AT170" s="32">
        <f t="shared" si="83"/>
        <v>57400</v>
      </c>
      <c r="AV170" s="1">
        <f t="shared" si="89"/>
        <v>91000</v>
      </c>
      <c r="AW170" s="8">
        <f t="shared" si="84"/>
        <v>7778</v>
      </c>
      <c r="AX170" s="8">
        <f t="shared" si="85"/>
        <v>98778</v>
      </c>
      <c r="AY170" s="1">
        <v>10</v>
      </c>
      <c r="AZ170" s="40">
        <f t="shared" si="88"/>
        <v>17</v>
      </c>
      <c r="BA170" s="8">
        <f t="shared" si="86"/>
        <v>-51222</v>
      </c>
    </row>
    <row r="171" customHeight="1" spans="1:53">
      <c r="A171" s="15">
        <v>168</v>
      </c>
      <c r="B171" s="16" t="s">
        <v>561</v>
      </c>
      <c r="C171" s="16" t="s">
        <v>562</v>
      </c>
      <c r="D171" s="16" t="s">
        <v>123</v>
      </c>
      <c r="E171" s="16" t="s">
        <v>553</v>
      </c>
      <c r="F171" s="17">
        <v>112809</v>
      </c>
      <c r="G171" s="17" t="s">
        <v>563</v>
      </c>
      <c r="H171" s="17" t="s">
        <v>132</v>
      </c>
      <c r="I171" s="17" t="s">
        <v>27</v>
      </c>
      <c r="J171" s="17">
        <v>19</v>
      </c>
      <c r="K171" s="17" t="s">
        <v>44</v>
      </c>
      <c r="L171" s="17" t="s">
        <v>133</v>
      </c>
      <c r="M171" s="20">
        <v>41989</v>
      </c>
      <c r="N171" s="20">
        <v>45642</v>
      </c>
      <c r="O171" s="20">
        <v>44587</v>
      </c>
      <c r="P171" s="21">
        <f t="shared" si="71"/>
        <v>2.89</v>
      </c>
      <c r="Q171" s="20">
        <v>43076</v>
      </c>
      <c r="R171" s="20">
        <v>45266</v>
      </c>
      <c r="S171" s="24">
        <f t="shared" si="75"/>
        <v>23</v>
      </c>
      <c r="T171" s="25">
        <v>720</v>
      </c>
      <c r="U171" s="25">
        <v>150000</v>
      </c>
      <c r="V171" s="25">
        <f t="shared" si="76"/>
        <v>126457</v>
      </c>
      <c r="W171" s="26">
        <f t="shared" si="77"/>
        <v>-13</v>
      </c>
      <c r="X171" s="25"/>
      <c r="Y171" s="25">
        <v>2200</v>
      </c>
      <c r="Z171" s="17">
        <v>2</v>
      </c>
      <c r="AA171" s="24">
        <f t="shared" si="78"/>
        <v>7222</v>
      </c>
      <c r="AB171" s="17"/>
      <c r="AC171" s="29">
        <v>44896</v>
      </c>
      <c r="AD171" s="15">
        <v>2620</v>
      </c>
      <c r="AE171" s="30">
        <v>44897</v>
      </c>
      <c r="AF171" s="31">
        <f t="shared" si="90"/>
        <v>1</v>
      </c>
      <c r="AG171" s="32">
        <f t="shared" si="87"/>
        <v>7</v>
      </c>
      <c r="AH171" s="15">
        <v>2227.16</v>
      </c>
      <c r="AI171" s="30">
        <v>44897</v>
      </c>
      <c r="AJ171" s="31">
        <f t="shared" si="91"/>
        <v>1</v>
      </c>
      <c r="AK171" s="32">
        <f t="shared" si="73"/>
        <v>6</v>
      </c>
      <c r="AL171" s="15">
        <v>2375</v>
      </c>
      <c r="AM171" s="30">
        <v>44917</v>
      </c>
      <c r="AN171" s="31">
        <f t="shared" si="92"/>
        <v>21</v>
      </c>
      <c r="AO171" s="32">
        <f t="shared" si="74"/>
        <v>137</v>
      </c>
      <c r="AP171" s="36">
        <f t="shared" si="79"/>
        <v>36546</v>
      </c>
      <c r="AQ171" s="32">
        <f t="shared" si="80"/>
        <v>36546</v>
      </c>
      <c r="AR171" s="36">
        <f t="shared" si="81"/>
        <v>50600</v>
      </c>
      <c r="AS171" s="32">
        <f t="shared" si="82"/>
        <v>150</v>
      </c>
      <c r="AT171" s="32">
        <f t="shared" si="83"/>
        <v>87146</v>
      </c>
      <c r="AV171" s="1">
        <v>116500</v>
      </c>
      <c r="AW171" s="8">
        <f t="shared" si="84"/>
        <v>9957</v>
      </c>
      <c r="AX171" s="8">
        <f t="shared" si="85"/>
        <v>126457</v>
      </c>
      <c r="AY171" s="1">
        <v>10</v>
      </c>
      <c r="AZ171" s="40">
        <f t="shared" si="88"/>
        <v>23</v>
      </c>
      <c r="BA171" s="8">
        <f t="shared" si="86"/>
        <v>-23543</v>
      </c>
    </row>
    <row r="172" customHeight="1" spans="1:53">
      <c r="A172" s="15">
        <v>169</v>
      </c>
      <c r="B172" s="16" t="s">
        <v>564</v>
      </c>
      <c r="C172" s="16" t="s">
        <v>565</v>
      </c>
      <c r="D172" s="16" t="s">
        <v>123</v>
      </c>
      <c r="E172" s="16" t="s">
        <v>553</v>
      </c>
      <c r="F172" s="17">
        <v>112679</v>
      </c>
      <c r="G172" s="17" t="s">
        <v>566</v>
      </c>
      <c r="H172" s="17" t="s">
        <v>132</v>
      </c>
      <c r="I172" s="17" t="s">
        <v>26</v>
      </c>
      <c r="J172" s="17">
        <v>19</v>
      </c>
      <c r="K172" s="17" t="s">
        <v>44</v>
      </c>
      <c r="L172" s="17" t="s">
        <v>133</v>
      </c>
      <c r="M172" s="20">
        <v>41787</v>
      </c>
      <c r="N172" s="20">
        <v>45440</v>
      </c>
      <c r="O172" s="20">
        <v>44587</v>
      </c>
      <c r="P172" s="21">
        <f t="shared" si="71"/>
        <v>2.34</v>
      </c>
      <c r="Q172" s="20">
        <v>43951</v>
      </c>
      <c r="R172" s="20">
        <v>45443</v>
      </c>
      <c r="S172" s="24">
        <f t="shared" si="75"/>
        <v>29</v>
      </c>
      <c r="T172" s="25">
        <v>720</v>
      </c>
      <c r="U172" s="25">
        <v>150000</v>
      </c>
      <c r="V172" s="25">
        <f t="shared" si="76"/>
        <v>106919</v>
      </c>
      <c r="W172" s="26">
        <f t="shared" si="77"/>
        <v>0</v>
      </c>
      <c r="X172" s="25"/>
      <c r="Y172" s="25">
        <v>2200</v>
      </c>
      <c r="Z172" s="17">
        <v>2</v>
      </c>
      <c r="AA172" s="24">
        <f t="shared" si="78"/>
        <v>5828</v>
      </c>
      <c r="AB172" s="17"/>
      <c r="AC172" s="29">
        <v>44896</v>
      </c>
      <c r="AD172" s="15">
        <v>1834</v>
      </c>
      <c r="AE172" s="30">
        <v>45062</v>
      </c>
      <c r="AF172" s="31">
        <f t="shared" si="90"/>
        <v>166</v>
      </c>
      <c r="AG172" s="32">
        <f t="shared" si="87"/>
        <v>834</v>
      </c>
      <c r="AH172" s="15">
        <v>1619.13</v>
      </c>
      <c r="AI172" s="30">
        <v>45062</v>
      </c>
      <c r="AJ172" s="31">
        <f t="shared" si="91"/>
        <v>166</v>
      </c>
      <c r="AK172" s="32">
        <f t="shared" si="73"/>
        <v>736</v>
      </c>
      <c r="AL172" s="15">
        <v>2375</v>
      </c>
      <c r="AM172" s="30">
        <v>45075</v>
      </c>
      <c r="AN172" s="31">
        <f t="shared" si="92"/>
        <v>179</v>
      </c>
      <c r="AO172" s="32">
        <f t="shared" si="74"/>
        <v>1165</v>
      </c>
      <c r="AP172" s="36">
        <f t="shared" si="79"/>
        <v>25019</v>
      </c>
      <c r="AQ172" s="32">
        <f t="shared" si="80"/>
        <v>25019</v>
      </c>
      <c r="AR172" s="36">
        <f t="shared" si="81"/>
        <v>63800</v>
      </c>
      <c r="AS172" s="32">
        <f t="shared" si="82"/>
        <v>2735</v>
      </c>
      <c r="AT172" s="32">
        <f t="shared" si="83"/>
        <v>88819</v>
      </c>
      <c r="AV172" s="1">
        <v>98500</v>
      </c>
      <c r="AW172" s="8">
        <f t="shared" si="84"/>
        <v>8419</v>
      </c>
      <c r="AX172" s="8">
        <f t="shared" si="85"/>
        <v>106919</v>
      </c>
      <c r="AY172" s="1">
        <v>10</v>
      </c>
      <c r="AZ172" s="40">
        <f>S172-W172+W172*0.5</f>
        <v>29</v>
      </c>
      <c r="BA172" s="8">
        <f t="shared" si="86"/>
        <v>-43081</v>
      </c>
    </row>
    <row r="173" customHeight="1" spans="1:53">
      <c r="A173" s="15">
        <v>170</v>
      </c>
      <c r="B173" s="16" t="s">
        <v>567</v>
      </c>
      <c r="C173" s="73" t="s">
        <v>568</v>
      </c>
      <c r="D173" s="16" t="s">
        <v>123</v>
      </c>
      <c r="E173" s="16" t="s">
        <v>569</v>
      </c>
      <c r="F173" s="17">
        <v>112812</v>
      </c>
      <c r="G173" s="17" t="s">
        <v>570</v>
      </c>
      <c r="H173" s="17" t="s">
        <v>126</v>
      </c>
      <c r="I173" s="17" t="s">
        <v>27</v>
      </c>
      <c r="J173" s="17">
        <v>31</v>
      </c>
      <c r="K173" s="17" t="s">
        <v>25</v>
      </c>
      <c r="L173" s="17" t="s">
        <v>127</v>
      </c>
      <c r="M173" s="20">
        <v>41605</v>
      </c>
      <c r="N173" s="20">
        <v>47084</v>
      </c>
      <c r="O173" s="20">
        <v>44587</v>
      </c>
      <c r="P173" s="21">
        <f t="shared" si="71"/>
        <v>6.84</v>
      </c>
      <c r="Q173" s="20">
        <v>43649</v>
      </c>
      <c r="R173" s="20">
        <v>45260</v>
      </c>
      <c r="S173" s="24">
        <f t="shared" si="75"/>
        <v>22</v>
      </c>
      <c r="T173" s="25">
        <v>720</v>
      </c>
      <c r="U173" s="25">
        <v>220000</v>
      </c>
      <c r="V173" s="25">
        <f t="shared" si="76"/>
        <v>182359</v>
      </c>
      <c r="W173" s="26">
        <f t="shared" si="77"/>
        <v>-61</v>
      </c>
      <c r="X173" s="25"/>
      <c r="Y173" s="25">
        <v>2200</v>
      </c>
      <c r="Z173" s="17">
        <v>2</v>
      </c>
      <c r="AA173" s="24">
        <f t="shared" si="78"/>
        <v>11334</v>
      </c>
      <c r="AB173" s="17"/>
      <c r="AC173" s="29">
        <v>44896</v>
      </c>
      <c r="AD173" s="15">
        <v>2394</v>
      </c>
      <c r="AE173" s="30">
        <v>44943</v>
      </c>
      <c r="AF173" s="31">
        <f t="shared" si="90"/>
        <v>47</v>
      </c>
      <c r="AG173" s="32">
        <f t="shared" si="87"/>
        <v>308</v>
      </c>
      <c r="AH173" s="15">
        <v>3918.46</v>
      </c>
      <c r="AI173" s="30">
        <v>44943</v>
      </c>
      <c r="AJ173" s="31">
        <f t="shared" si="91"/>
        <v>47</v>
      </c>
      <c r="AK173" s="32">
        <f t="shared" si="73"/>
        <v>505</v>
      </c>
      <c r="AL173" s="15">
        <v>5022</v>
      </c>
      <c r="AM173" s="30">
        <v>44943</v>
      </c>
      <c r="AN173" s="31">
        <f t="shared" si="92"/>
        <v>47</v>
      </c>
      <c r="AO173" s="32">
        <f t="shared" si="74"/>
        <v>647</v>
      </c>
      <c r="AP173" s="36">
        <f t="shared" si="79"/>
        <v>83156</v>
      </c>
      <c r="AQ173" s="32">
        <f t="shared" si="80"/>
        <v>83156</v>
      </c>
      <c r="AR173" s="36">
        <f t="shared" si="81"/>
        <v>48400</v>
      </c>
      <c r="AS173" s="32">
        <f t="shared" si="82"/>
        <v>1460</v>
      </c>
      <c r="AT173" s="32">
        <f t="shared" si="83"/>
        <v>131556</v>
      </c>
      <c r="AV173" s="1">
        <v>168000</v>
      </c>
      <c r="AW173" s="8">
        <f t="shared" si="84"/>
        <v>14359</v>
      </c>
      <c r="AX173" s="8">
        <f t="shared" si="85"/>
        <v>182359</v>
      </c>
      <c r="AY173" s="1">
        <v>15</v>
      </c>
      <c r="AZ173" s="40">
        <f t="shared" si="88"/>
        <v>22</v>
      </c>
      <c r="BA173" s="8">
        <f t="shared" si="86"/>
        <v>-37641</v>
      </c>
    </row>
    <row r="174" customHeight="1" spans="1:53">
      <c r="A174" s="15">
        <v>171</v>
      </c>
      <c r="B174" s="16" t="s">
        <v>571</v>
      </c>
      <c r="C174" s="16" t="s">
        <v>572</v>
      </c>
      <c r="D174" s="16" t="s">
        <v>123</v>
      </c>
      <c r="E174" s="16" t="s">
        <v>573</v>
      </c>
      <c r="F174" s="17">
        <v>112762</v>
      </c>
      <c r="G174" s="17" t="s">
        <v>574</v>
      </c>
      <c r="H174" s="17" t="s">
        <v>132</v>
      </c>
      <c r="I174" s="17" t="s">
        <v>27</v>
      </c>
      <c r="J174" s="17">
        <v>19</v>
      </c>
      <c r="K174" s="17" t="s">
        <v>44</v>
      </c>
      <c r="L174" s="17" t="s">
        <v>160</v>
      </c>
      <c r="M174" s="20">
        <v>42354</v>
      </c>
      <c r="N174" s="20">
        <v>46007</v>
      </c>
      <c r="O174" s="20">
        <v>44587</v>
      </c>
      <c r="P174" s="21">
        <f t="shared" si="71"/>
        <v>3.89</v>
      </c>
      <c r="Q174" s="20">
        <v>44770</v>
      </c>
      <c r="R174" s="20">
        <v>44860</v>
      </c>
      <c r="S174" s="24">
        <f t="shared" si="75"/>
        <v>9</v>
      </c>
      <c r="T174" s="25">
        <v>720</v>
      </c>
      <c r="U174" s="25">
        <v>150000</v>
      </c>
      <c r="V174" s="25">
        <f t="shared" si="76"/>
        <v>126457</v>
      </c>
      <c r="W174" s="26">
        <f t="shared" si="77"/>
        <v>-38</v>
      </c>
      <c r="X174" s="25"/>
      <c r="Y174" s="25">
        <v>2200</v>
      </c>
      <c r="Z174" s="17">
        <v>2</v>
      </c>
      <c r="AA174" s="24">
        <f t="shared" si="78"/>
        <v>7869</v>
      </c>
      <c r="AB174" s="17"/>
      <c r="AC174" s="29">
        <v>44896</v>
      </c>
      <c r="AD174" s="15">
        <v>2620</v>
      </c>
      <c r="AE174" s="30">
        <v>44942</v>
      </c>
      <c r="AF174" s="31">
        <f t="shared" si="90"/>
        <v>46</v>
      </c>
      <c r="AG174" s="32">
        <f t="shared" si="87"/>
        <v>330</v>
      </c>
      <c r="AH174" s="15">
        <v>2873.9</v>
      </c>
      <c r="AI174" s="30">
        <v>44942</v>
      </c>
      <c r="AJ174" s="31">
        <f t="shared" si="91"/>
        <v>46</v>
      </c>
      <c r="AK174" s="32">
        <f t="shared" si="73"/>
        <v>362</v>
      </c>
      <c r="AL174" s="15">
        <v>2375</v>
      </c>
      <c r="AM174" s="30">
        <v>45126</v>
      </c>
      <c r="AN174" s="31">
        <f t="shared" si="92"/>
        <v>230</v>
      </c>
      <c r="AO174" s="32">
        <f t="shared" si="74"/>
        <v>1497</v>
      </c>
      <c r="AP174" s="36">
        <f t="shared" si="79"/>
        <v>49192</v>
      </c>
      <c r="AQ174" s="32">
        <f t="shared" si="80"/>
        <v>49192</v>
      </c>
      <c r="AR174" s="36">
        <f t="shared" si="81"/>
        <v>22000</v>
      </c>
      <c r="AS174" s="32">
        <f t="shared" si="82"/>
        <v>2189</v>
      </c>
      <c r="AT174" s="32">
        <f t="shared" si="83"/>
        <v>71192</v>
      </c>
      <c r="AV174" s="1">
        <v>116500</v>
      </c>
      <c r="AW174" s="8">
        <f t="shared" si="84"/>
        <v>9957</v>
      </c>
      <c r="AX174" s="8">
        <f t="shared" si="85"/>
        <v>126457</v>
      </c>
      <c r="AY174" s="1">
        <v>10</v>
      </c>
      <c r="AZ174" s="40">
        <f t="shared" ref="AZ174:AZ176" si="93">S174+1</f>
        <v>10</v>
      </c>
      <c r="BA174" s="8">
        <f t="shared" si="86"/>
        <v>-23543</v>
      </c>
    </row>
    <row r="175" customHeight="1" spans="1:53">
      <c r="A175" s="15">
        <v>172</v>
      </c>
      <c r="B175" s="16" t="s">
        <v>575</v>
      </c>
      <c r="C175" s="16" t="s">
        <v>576</v>
      </c>
      <c r="D175" s="16" t="s">
        <v>123</v>
      </c>
      <c r="E175" s="16" t="s">
        <v>573</v>
      </c>
      <c r="F175" s="17">
        <v>112598</v>
      </c>
      <c r="G175" s="17" t="s">
        <v>577</v>
      </c>
      <c r="H175" s="17" t="s">
        <v>132</v>
      </c>
      <c r="I175" s="17" t="s">
        <v>26</v>
      </c>
      <c r="J175" s="17">
        <v>19</v>
      </c>
      <c r="K175" s="17" t="s">
        <v>44</v>
      </c>
      <c r="L175" s="17" t="s">
        <v>160</v>
      </c>
      <c r="M175" s="20">
        <v>42507</v>
      </c>
      <c r="N175" s="20">
        <v>46159</v>
      </c>
      <c r="O175" s="20">
        <v>44587</v>
      </c>
      <c r="P175" s="21">
        <f t="shared" si="71"/>
        <v>4.31</v>
      </c>
      <c r="Q175" s="20">
        <v>42684</v>
      </c>
      <c r="R175" s="20">
        <v>44874</v>
      </c>
      <c r="S175" s="24">
        <f t="shared" si="75"/>
        <v>10</v>
      </c>
      <c r="T175" s="25">
        <v>720</v>
      </c>
      <c r="U175" s="25">
        <v>150000</v>
      </c>
      <c r="V175" s="25">
        <f t="shared" si="76"/>
        <v>106919</v>
      </c>
      <c r="W175" s="26">
        <f t="shared" si="77"/>
        <v>-43</v>
      </c>
      <c r="X175" s="25"/>
      <c r="Y175" s="25">
        <v>2200</v>
      </c>
      <c r="Z175" s="17">
        <v>2</v>
      </c>
      <c r="AA175" s="24">
        <f t="shared" si="78"/>
        <v>8646</v>
      </c>
      <c r="AB175" s="17"/>
      <c r="AC175" s="29">
        <v>44896</v>
      </c>
      <c r="AD175" s="15">
        <v>2882</v>
      </c>
      <c r="AE175" s="30">
        <v>45059</v>
      </c>
      <c r="AF175" s="31">
        <f t="shared" si="90"/>
        <v>163</v>
      </c>
      <c r="AG175" s="32">
        <f t="shared" si="87"/>
        <v>1287</v>
      </c>
      <c r="AH175" s="15">
        <v>3388.61</v>
      </c>
      <c r="AI175" s="30">
        <v>45059</v>
      </c>
      <c r="AJ175" s="31">
        <f t="shared" si="91"/>
        <v>163</v>
      </c>
      <c r="AK175" s="32">
        <f t="shared" si="73"/>
        <v>1513</v>
      </c>
      <c r="AL175" s="15">
        <v>2375</v>
      </c>
      <c r="AM175" s="30">
        <v>45105</v>
      </c>
      <c r="AN175" s="31">
        <f t="shared" si="92"/>
        <v>209</v>
      </c>
      <c r="AO175" s="32">
        <f t="shared" si="74"/>
        <v>1360</v>
      </c>
      <c r="AP175" s="36">
        <f t="shared" si="79"/>
        <v>46082</v>
      </c>
      <c r="AQ175" s="32">
        <f t="shared" si="80"/>
        <v>46082</v>
      </c>
      <c r="AR175" s="36">
        <f t="shared" si="81"/>
        <v>24200</v>
      </c>
      <c r="AS175" s="32">
        <f t="shared" si="82"/>
        <v>4160</v>
      </c>
      <c r="AT175" s="32">
        <f t="shared" si="83"/>
        <v>70282</v>
      </c>
      <c r="AV175" s="1">
        <v>98500</v>
      </c>
      <c r="AW175" s="8">
        <f t="shared" si="84"/>
        <v>8419</v>
      </c>
      <c r="AX175" s="8">
        <f t="shared" si="85"/>
        <v>106919</v>
      </c>
      <c r="AY175" s="1">
        <v>10</v>
      </c>
      <c r="AZ175" s="40">
        <f t="shared" si="93"/>
        <v>11</v>
      </c>
      <c r="BA175" s="8">
        <f t="shared" si="86"/>
        <v>-43081</v>
      </c>
    </row>
    <row r="176" customHeight="1" spans="1:53">
      <c r="A176" s="15">
        <v>173</v>
      </c>
      <c r="B176" s="16" t="s">
        <v>571</v>
      </c>
      <c r="C176" s="16" t="s">
        <v>578</v>
      </c>
      <c r="D176" s="16" t="s">
        <v>123</v>
      </c>
      <c r="E176" s="16" t="s">
        <v>573</v>
      </c>
      <c r="F176" s="17">
        <v>112736</v>
      </c>
      <c r="G176" s="17" t="s">
        <v>579</v>
      </c>
      <c r="H176" s="17" t="s">
        <v>132</v>
      </c>
      <c r="I176" s="17" t="s">
        <v>26</v>
      </c>
      <c r="J176" s="17">
        <v>19</v>
      </c>
      <c r="K176" s="17" t="s">
        <v>44</v>
      </c>
      <c r="L176" s="17" t="s">
        <v>160</v>
      </c>
      <c r="M176" s="20">
        <v>42507</v>
      </c>
      <c r="N176" s="20">
        <v>46159</v>
      </c>
      <c r="O176" s="20">
        <v>44587</v>
      </c>
      <c r="P176" s="21">
        <f t="shared" si="71"/>
        <v>4.31</v>
      </c>
      <c r="Q176" s="20">
        <v>42684</v>
      </c>
      <c r="R176" s="20">
        <v>44874</v>
      </c>
      <c r="S176" s="24">
        <f t="shared" si="75"/>
        <v>10</v>
      </c>
      <c r="T176" s="25">
        <v>720</v>
      </c>
      <c r="U176" s="25">
        <v>150000</v>
      </c>
      <c r="V176" s="25">
        <f t="shared" si="76"/>
        <v>106919</v>
      </c>
      <c r="W176" s="26">
        <f t="shared" si="77"/>
        <v>-43</v>
      </c>
      <c r="X176" s="25"/>
      <c r="Y176" s="25">
        <v>2200</v>
      </c>
      <c r="Z176" s="17">
        <v>2</v>
      </c>
      <c r="AA176" s="24">
        <f t="shared" si="78"/>
        <v>6891</v>
      </c>
      <c r="AB176" s="17"/>
      <c r="AC176" s="29">
        <v>44896</v>
      </c>
      <c r="AD176" s="15">
        <v>2096</v>
      </c>
      <c r="AE176" s="30">
        <v>45059</v>
      </c>
      <c r="AF176" s="31">
        <f t="shared" si="90"/>
        <v>163</v>
      </c>
      <c r="AG176" s="32">
        <f t="shared" si="87"/>
        <v>936</v>
      </c>
      <c r="AH176" s="15">
        <v>2420.44</v>
      </c>
      <c r="AI176" s="30">
        <v>45059</v>
      </c>
      <c r="AJ176" s="31">
        <f t="shared" si="91"/>
        <v>163</v>
      </c>
      <c r="AK176" s="32">
        <f t="shared" si="73"/>
        <v>1081</v>
      </c>
      <c r="AL176" s="15">
        <v>2375</v>
      </c>
      <c r="AM176" s="30">
        <v>45106</v>
      </c>
      <c r="AN176" s="31">
        <f t="shared" si="92"/>
        <v>210</v>
      </c>
      <c r="AO176" s="32">
        <f t="shared" si="74"/>
        <v>1366</v>
      </c>
      <c r="AP176" s="36">
        <f t="shared" si="79"/>
        <v>46082</v>
      </c>
      <c r="AQ176" s="32">
        <f t="shared" si="80"/>
        <v>46082</v>
      </c>
      <c r="AR176" s="36">
        <f t="shared" si="81"/>
        <v>24200</v>
      </c>
      <c r="AS176" s="32">
        <f t="shared" si="82"/>
        <v>3383</v>
      </c>
      <c r="AT176" s="32">
        <f t="shared" si="83"/>
        <v>70282</v>
      </c>
      <c r="AV176" s="1">
        <v>98500</v>
      </c>
      <c r="AW176" s="8">
        <f t="shared" si="84"/>
        <v>8419</v>
      </c>
      <c r="AX176" s="8">
        <f t="shared" si="85"/>
        <v>106919</v>
      </c>
      <c r="AY176" s="1">
        <v>10</v>
      </c>
      <c r="AZ176" s="40">
        <f t="shared" si="93"/>
        <v>11</v>
      </c>
      <c r="BA176" s="8">
        <f t="shared" si="86"/>
        <v>-43081</v>
      </c>
    </row>
    <row r="177" customHeight="1" spans="1:53">
      <c r="A177" s="15">
        <v>174</v>
      </c>
      <c r="B177" s="16" t="s">
        <v>580</v>
      </c>
      <c r="C177" s="16" t="s">
        <v>581</v>
      </c>
      <c r="D177" s="16" t="s">
        <v>123</v>
      </c>
      <c r="E177" s="16" t="s">
        <v>573</v>
      </c>
      <c r="F177" s="17">
        <v>112743</v>
      </c>
      <c r="G177" s="17" t="s">
        <v>582</v>
      </c>
      <c r="H177" s="17" t="s">
        <v>126</v>
      </c>
      <c r="I177" s="17" t="s">
        <v>27</v>
      </c>
      <c r="J177" s="17">
        <v>31</v>
      </c>
      <c r="K177" s="17" t="s">
        <v>32</v>
      </c>
      <c r="L177" s="17" t="s">
        <v>429</v>
      </c>
      <c r="M177" s="20">
        <v>41303</v>
      </c>
      <c r="N177" s="20">
        <v>46416</v>
      </c>
      <c r="O177" s="20">
        <v>44587</v>
      </c>
      <c r="P177" s="21">
        <f t="shared" si="71"/>
        <v>5.01</v>
      </c>
      <c r="Q177" s="20">
        <v>42824</v>
      </c>
      <c r="R177" s="20">
        <v>45014</v>
      </c>
      <c r="S177" s="24">
        <f t="shared" si="75"/>
        <v>14</v>
      </c>
      <c r="T177" s="25">
        <v>720</v>
      </c>
      <c r="U177" s="25">
        <v>150000</v>
      </c>
      <c r="V177" s="25">
        <f t="shared" si="76"/>
        <v>182359</v>
      </c>
      <c r="W177" s="26">
        <f t="shared" si="77"/>
        <v>-47</v>
      </c>
      <c r="X177" s="25"/>
      <c r="Y177" s="25">
        <v>2200</v>
      </c>
      <c r="Z177" s="17">
        <v>2</v>
      </c>
      <c r="AA177" s="24">
        <f t="shared" si="78"/>
        <v>0</v>
      </c>
      <c r="AB177" s="17"/>
      <c r="AC177" s="29">
        <v>44896</v>
      </c>
      <c r="AD177" s="15"/>
      <c r="AE177" s="30"/>
      <c r="AF177" s="31"/>
      <c r="AG177" s="32">
        <f t="shared" si="87"/>
        <v>0</v>
      </c>
      <c r="AH177" s="15"/>
      <c r="AI177" s="30"/>
      <c r="AJ177" s="31"/>
      <c r="AK177" s="32">
        <f t="shared" si="73"/>
        <v>0</v>
      </c>
      <c r="AL177" s="15"/>
      <c r="AM177" s="30"/>
      <c r="AN177" s="31"/>
      <c r="AO177" s="32">
        <f t="shared" si="74"/>
        <v>0</v>
      </c>
      <c r="AP177" s="36">
        <f t="shared" si="79"/>
        <v>60908</v>
      </c>
      <c r="AQ177" s="32">
        <f t="shared" si="80"/>
        <v>60908</v>
      </c>
      <c r="AR177" s="36">
        <f t="shared" si="81"/>
        <v>30800</v>
      </c>
      <c r="AS177" s="32">
        <f t="shared" si="82"/>
        <v>0</v>
      </c>
      <c r="AT177" s="32">
        <f t="shared" si="83"/>
        <v>91708</v>
      </c>
      <c r="AV177" s="1">
        <v>168000</v>
      </c>
      <c r="AW177" s="8">
        <f t="shared" si="84"/>
        <v>14359</v>
      </c>
      <c r="AX177" s="8">
        <f t="shared" si="85"/>
        <v>182359</v>
      </c>
      <c r="AY177" s="1">
        <v>15</v>
      </c>
      <c r="AZ177" s="40">
        <f t="shared" si="88"/>
        <v>14</v>
      </c>
      <c r="BA177" s="8">
        <f t="shared" si="86"/>
        <v>32359</v>
      </c>
    </row>
    <row r="178" customHeight="1" spans="1:53">
      <c r="A178" s="15">
        <v>175</v>
      </c>
      <c r="B178" s="16" t="s">
        <v>217</v>
      </c>
      <c r="C178" s="16" t="s">
        <v>583</v>
      </c>
      <c r="D178" s="16" t="s">
        <v>123</v>
      </c>
      <c r="E178" s="16" t="s">
        <v>584</v>
      </c>
      <c r="F178" s="17">
        <v>112723</v>
      </c>
      <c r="G178" s="17" t="s">
        <v>585</v>
      </c>
      <c r="H178" s="17" t="s">
        <v>132</v>
      </c>
      <c r="I178" s="17" t="s">
        <v>27</v>
      </c>
      <c r="J178" s="17">
        <v>19</v>
      </c>
      <c r="K178" s="17" t="s">
        <v>44</v>
      </c>
      <c r="L178" s="17" t="s">
        <v>133</v>
      </c>
      <c r="M178" s="20">
        <v>41433</v>
      </c>
      <c r="N178" s="20">
        <v>45085</v>
      </c>
      <c r="O178" s="20">
        <v>44587</v>
      </c>
      <c r="P178" s="21">
        <f t="shared" si="71"/>
        <v>1.36</v>
      </c>
      <c r="Q178" s="20">
        <v>43486</v>
      </c>
      <c r="R178" s="20">
        <v>45677</v>
      </c>
      <c r="S178" s="24">
        <f t="shared" si="75"/>
        <v>36</v>
      </c>
      <c r="T178" s="25">
        <v>720</v>
      </c>
      <c r="U178" s="25">
        <v>150000</v>
      </c>
      <c r="V178" s="25">
        <f t="shared" si="76"/>
        <v>118316</v>
      </c>
      <c r="W178" s="26">
        <f t="shared" si="77"/>
        <v>20</v>
      </c>
      <c r="X178" s="25"/>
      <c r="Y178" s="25">
        <v>2200</v>
      </c>
      <c r="Z178" s="17">
        <v>2</v>
      </c>
      <c r="AA178" s="24">
        <f t="shared" si="78"/>
        <v>6524</v>
      </c>
      <c r="AB178" s="17"/>
      <c r="AC178" s="29">
        <v>44896</v>
      </c>
      <c r="AD178" s="15">
        <v>2096</v>
      </c>
      <c r="AE178" s="30">
        <v>45078</v>
      </c>
      <c r="AF178" s="31">
        <f t="shared" ref="AF178:AF181" si="94">DATEDIF(AC178,AE178,"d")</f>
        <v>182</v>
      </c>
      <c r="AG178" s="32">
        <f t="shared" si="87"/>
        <v>1045</v>
      </c>
      <c r="AH178" s="15">
        <v>2052.79</v>
      </c>
      <c r="AI178" s="30">
        <v>45078</v>
      </c>
      <c r="AJ178" s="31">
        <f t="shared" ref="AJ178:AJ181" si="95">DATEDIF(AC178,AI178,"d")</f>
        <v>182</v>
      </c>
      <c r="AK178" s="32">
        <f t="shared" si="73"/>
        <v>1024</v>
      </c>
      <c r="AL178" s="15">
        <v>2375</v>
      </c>
      <c r="AM178" s="30">
        <v>45080</v>
      </c>
      <c r="AN178" s="31">
        <f t="shared" ref="AN178:AN181" si="96">DATEDIF(AC178,AM178,"d")</f>
        <v>184</v>
      </c>
      <c r="AO178" s="32">
        <f t="shared" si="74"/>
        <v>1197</v>
      </c>
      <c r="AP178" s="36">
        <f t="shared" si="79"/>
        <v>16091</v>
      </c>
      <c r="AQ178" s="32">
        <f t="shared" si="80"/>
        <v>20000</v>
      </c>
      <c r="AR178" s="36">
        <f t="shared" si="81"/>
        <v>57200</v>
      </c>
      <c r="AS178" s="32">
        <f t="shared" si="82"/>
        <v>3266</v>
      </c>
      <c r="AT178" s="32">
        <f t="shared" si="83"/>
        <v>77200</v>
      </c>
      <c r="AV178" s="1">
        <f>116500-7500</f>
        <v>109000</v>
      </c>
      <c r="AW178" s="8">
        <f t="shared" si="84"/>
        <v>9316</v>
      </c>
      <c r="AX178" s="8">
        <f t="shared" si="85"/>
        <v>118316</v>
      </c>
      <c r="AY178" s="1">
        <v>10</v>
      </c>
      <c r="AZ178" s="40">
        <f t="shared" ref="AZ178:AZ179" si="97">S178-W178+W178*0.5</f>
        <v>26</v>
      </c>
      <c r="BA178" s="8">
        <f t="shared" si="86"/>
        <v>-31684</v>
      </c>
    </row>
    <row r="179" customHeight="1" spans="1:53">
      <c r="A179" s="15">
        <v>176</v>
      </c>
      <c r="B179" s="16" t="s">
        <v>217</v>
      </c>
      <c r="C179" s="73" t="s">
        <v>586</v>
      </c>
      <c r="D179" s="16" t="s">
        <v>123</v>
      </c>
      <c r="E179" s="16" t="s">
        <v>584</v>
      </c>
      <c r="F179" s="17">
        <v>112724</v>
      </c>
      <c r="G179" s="17" t="s">
        <v>587</v>
      </c>
      <c r="H179" s="17" t="s">
        <v>132</v>
      </c>
      <c r="I179" s="17" t="s">
        <v>27</v>
      </c>
      <c r="J179" s="17">
        <v>19</v>
      </c>
      <c r="K179" s="17" t="s">
        <v>44</v>
      </c>
      <c r="L179" s="17" t="s">
        <v>133</v>
      </c>
      <c r="M179" s="20">
        <v>41433</v>
      </c>
      <c r="N179" s="20">
        <v>45085</v>
      </c>
      <c r="O179" s="20">
        <v>44587</v>
      </c>
      <c r="P179" s="21">
        <f t="shared" si="71"/>
        <v>1.36</v>
      </c>
      <c r="Q179" s="20">
        <v>43486</v>
      </c>
      <c r="R179" s="20">
        <v>45677</v>
      </c>
      <c r="S179" s="24">
        <f t="shared" si="75"/>
        <v>36</v>
      </c>
      <c r="T179" s="25">
        <v>720</v>
      </c>
      <c r="U179" s="25">
        <v>150000</v>
      </c>
      <c r="V179" s="25">
        <f t="shared" si="76"/>
        <v>118316</v>
      </c>
      <c r="W179" s="26">
        <f t="shared" si="77"/>
        <v>20</v>
      </c>
      <c r="X179" s="25">
        <v>89000</v>
      </c>
      <c r="Y179" s="25">
        <v>2200</v>
      </c>
      <c r="Z179" s="17">
        <v>2</v>
      </c>
      <c r="AA179" s="24">
        <f t="shared" si="78"/>
        <v>6262</v>
      </c>
      <c r="AB179" s="17"/>
      <c r="AC179" s="29">
        <v>44896</v>
      </c>
      <c r="AD179" s="15">
        <v>1834</v>
      </c>
      <c r="AE179" s="30">
        <v>45080</v>
      </c>
      <c r="AF179" s="31">
        <f t="shared" si="94"/>
        <v>184</v>
      </c>
      <c r="AG179" s="32">
        <f t="shared" si="87"/>
        <v>925</v>
      </c>
      <c r="AH179" s="15">
        <v>2052.79</v>
      </c>
      <c r="AI179" s="30">
        <v>45080</v>
      </c>
      <c r="AJ179" s="31">
        <f t="shared" si="95"/>
        <v>184</v>
      </c>
      <c r="AK179" s="32">
        <f t="shared" si="73"/>
        <v>1035</v>
      </c>
      <c r="AL179" s="15">
        <v>2375</v>
      </c>
      <c r="AM179" s="30">
        <v>45081</v>
      </c>
      <c r="AN179" s="31">
        <f t="shared" si="96"/>
        <v>185</v>
      </c>
      <c r="AO179" s="32">
        <f t="shared" si="74"/>
        <v>1204</v>
      </c>
      <c r="AP179" s="36">
        <f t="shared" si="79"/>
        <v>16091</v>
      </c>
      <c r="AQ179" s="32">
        <f t="shared" si="80"/>
        <v>20000</v>
      </c>
      <c r="AR179" s="36">
        <f t="shared" si="81"/>
        <v>57200</v>
      </c>
      <c r="AS179" s="32">
        <f t="shared" si="82"/>
        <v>3164</v>
      </c>
      <c r="AT179" s="32">
        <f t="shared" si="83"/>
        <v>77200</v>
      </c>
      <c r="AV179" s="1">
        <f>116500-7500</f>
        <v>109000</v>
      </c>
      <c r="AW179" s="8">
        <f t="shared" si="84"/>
        <v>9316</v>
      </c>
      <c r="AX179" s="8">
        <f t="shared" si="85"/>
        <v>118316</v>
      </c>
      <c r="AY179" s="1">
        <v>10</v>
      </c>
      <c r="AZ179" s="40">
        <f t="shared" si="97"/>
        <v>26</v>
      </c>
      <c r="BA179" s="8">
        <f t="shared" si="86"/>
        <v>-31684</v>
      </c>
    </row>
    <row r="180" customHeight="1" spans="1:53">
      <c r="A180" s="15">
        <v>177</v>
      </c>
      <c r="B180" s="16" t="s">
        <v>588</v>
      </c>
      <c r="C180" s="16" t="s">
        <v>271</v>
      </c>
      <c r="D180" s="16" t="s">
        <v>123</v>
      </c>
      <c r="E180" s="16" t="s">
        <v>589</v>
      </c>
      <c r="F180" s="16">
        <v>112933</v>
      </c>
      <c r="G180" s="16" t="s">
        <v>590</v>
      </c>
      <c r="H180" s="16" t="s">
        <v>126</v>
      </c>
      <c r="I180" s="16" t="s">
        <v>27</v>
      </c>
      <c r="J180" s="25">
        <v>31</v>
      </c>
      <c r="K180" s="17" t="s">
        <v>52</v>
      </c>
      <c r="L180" s="25" t="s">
        <v>267</v>
      </c>
      <c r="M180" s="16" t="s">
        <v>591</v>
      </c>
      <c r="N180" s="16" t="s">
        <v>592</v>
      </c>
      <c r="O180" s="20">
        <v>44587</v>
      </c>
      <c r="P180" s="21">
        <f t="shared" si="71"/>
        <v>9.02</v>
      </c>
      <c r="Q180" s="16" t="s">
        <v>593</v>
      </c>
      <c r="R180" s="16" t="s">
        <v>594</v>
      </c>
      <c r="S180" s="24">
        <f t="shared" si="75"/>
        <v>14</v>
      </c>
      <c r="T180" s="25">
        <v>720</v>
      </c>
      <c r="U180" s="25">
        <v>220000</v>
      </c>
      <c r="V180" s="25">
        <f t="shared" si="76"/>
        <v>243145</v>
      </c>
      <c r="W180" s="26">
        <f t="shared" si="77"/>
        <v>-96</v>
      </c>
      <c r="X180" s="25"/>
      <c r="Y180" s="25">
        <v>2200</v>
      </c>
      <c r="Z180" s="17">
        <v>2</v>
      </c>
      <c r="AA180" s="24">
        <f t="shared" si="78"/>
        <v>10187</v>
      </c>
      <c r="AB180" s="17"/>
      <c r="AC180" s="29">
        <v>44896</v>
      </c>
      <c r="AD180" s="15">
        <v>2394</v>
      </c>
      <c r="AE180" s="30">
        <v>44961</v>
      </c>
      <c r="AF180" s="31">
        <f t="shared" si="94"/>
        <v>65</v>
      </c>
      <c r="AG180" s="32">
        <f t="shared" si="87"/>
        <v>426</v>
      </c>
      <c r="AH180" s="15">
        <v>3918.46</v>
      </c>
      <c r="AI180" s="30">
        <v>44961</v>
      </c>
      <c r="AJ180" s="31">
        <f t="shared" si="95"/>
        <v>65</v>
      </c>
      <c r="AK180" s="32">
        <f t="shared" si="73"/>
        <v>698</v>
      </c>
      <c r="AL180" s="15">
        <v>3875</v>
      </c>
      <c r="AM180" s="30">
        <v>45137</v>
      </c>
      <c r="AN180" s="31">
        <f t="shared" si="96"/>
        <v>241</v>
      </c>
      <c r="AO180" s="32">
        <f t="shared" si="74"/>
        <v>2559</v>
      </c>
      <c r="AP180" s="36">
        <f t="shared" si="79"/>
        <v>146211</v>
      </c>
      <c r="AQ180" s="32">
        <f t="shared" si="80"/>
        <v>146211</v>
      </c>
      <c r="AR180" s="36">
        <f t="shared" si="81"/>
        <v>30800</v>
      </c>
      <c r="AS180" s="32">
        <f t="shared" si="82"/>
        <v>3683</v>
      </c>
      <c r="AT180" s="32">
        <f t="shared" si="83"/>
        <v>177011</v>
      </c>
      <c r="AV180" s="1">
        <v>224000</v>
      </c>
      <c r="AW180" s="8">
        <f t="shared" si="84"/>
        <v>19145</v>
      </c>
      <c r="AX180" s="8">
        <f t="shared" si="85"/>
        <v>243145</v>
      </c>
      <c r="AY180" s="1">
        <v>15</v>
      </c>
      <c r="AZ180" s="40">
        <f t="shared" si="88"/>
        <v>14</v>
      </c>
      <c r="BA180" s="8">
        <f t="shared" si="86"/>
        <v>23145</v>
      </c>
    </row>
    <row r="181" customHeight="1" spans="1:53">
      <c r="A181" s="15">
        <v>178</v>
      </c>
      <c r="B181" s="16" t="s">
        <v>595</v>
      </c>
      <c r="C181" s="73" t="s">
        <v>596</v>
      </c>
      <c r="D181" s="16" t="s">
        <v>123</v>
      </c>
      <c r="E181" s="16" t="s">
        <v>597</v>
      </c>
      <c r="F181" s="17">
        <v>112624</v>
      </c>
      <c r="G181" s="17" t="s">
        <v>598</v>
      </c>
      <c r="H181" s="17" t="s">
        <v>126</v>
      </c>
      <c r="I181" s="17" t="s">
        <v>27</v>
      </c>
      <c r="J181" s="17">
        <v>31</v>
      </c>
      <c r="K181" s="17" t="s">
        <v>25</v>
      </c>
      <c r="L181" s="17" t="s">
        <v>127</v>
      </c>
      <c r="M181" s="20">
        <v>41605</v>
      </c>
      <c r="N181" s="20">
        <v>47084</v>
      </c>
      <c r="O181" s="20">
        <v>44587</v>
      </c>
      <c r="P181" s="21">
        <f t="shared" si="71"/>
        <v>6.84</v>
      </c>
      <c r="Q181" s="20">
        <v>43277</v>
      </c>
      <c r="R181" s="20">
        <v>45260</v>
      </c>
      <c r="S181" s="24">
        <f t="shared" si="75"/>
        <v>22</v>
      </c>
      <c r="T181" s="25">
        <v>720</v>
      </c>
      <c r="U181" s="25">
        <v>220000</v>
      </c>
      <c r="V181" s="25">
        <f t="shared" si="76"/>
        <v>182359</v>
      </c>
      <c r="W181" s="26">
        <f t="shared" si="77"/>
        <v>-61</v>
      </c>
      <c r="X181" s="25"/>
      <c r="Y181" s="25">
        <v>2200</v>
      </c>
      <c r="Z181" s="17">
        <v>2</v>
      </c>
      <c r="AA181" s="24">
        <f t="shared" si="78"/>
        <v>13928</v>
      </c>
      <c r="AB181" s="17"/>
      <c r="AC181" s="29">
        <v>44896</v>
      </c>
      <c r="AD181" s="15">
        <v>3420</v>
      </c>
      <c r="AE181" s="30">
        <v>44943</v>
      </c>
      <c r="AF181" s="31">
        <f t="shared" si="94"/>
        <v>47</v>
      </c>
      <c r="AG181" s="32">
        <f t="shared" si="87"/>
        <v>440</v>
      </c>
      <c r="AH181" s="15">
        <v>5485.85</v>
      </c>
      <c r="AI181" s="30">
        <v>44943</v>
      </c>
      <c r="AJ181" s="31">
        <f t="shared" si="95"/>
        <v>47</v>
      </c>
      <c r="AK181" s="32">
        <f t="shared" si="73"/>
        <v>706</v>
      </c>
      <c r="AL181" s="15">
        <v>5022</v>
      </c>
      <c r="AM181" s="30">
        <v>44943</v>
      </c>
      <c r="AN181" s="31">
        <f t="shared" si="96"/>
        <v>47</v>
      </c>
      <c r="AO181" s="32">
        <f t="shared" si="74"/>
        <v>647</v>
      </c>
      <c r="AP181" s="36">
        <f t="shared" si="79"/>
        <v>83156</v>
      </c>
      <c r="AQ181" s="32">
        <f t="shared" si="80"/>
        <v>83156</v>
      </c>
      <c r="AR181" s="36">
        <f t="shared" si="81"/>
        <v>48400</v>
      </c>
      <c r="AS181" s="32">
        <f t="shared" si="82"/>
        <v>1793</v>
      </c>
      <c r="AT181" s="32">
        <f t="shared" si="83"/>
        <v>131556</v>
      </c>
      <c r="AV181" s="1">
        <v>168000</v>
      </c>
      <c r="AW181" s="8">
        <f t="shared" si="84"/>
        <v>14359</v>
      </c>
      <c r="AX181" s="8">
        <f t="shared" si="85"/>
        <v>182359</v>
      </c>
      <c r="AY181" s="1">
        <v>15</v>
      </c>
      <c r="AZ181" s="40">
        <f t="shared" si="88"/>
        <v>22</v>
      </c>
      <c r="BA181" s="8">
        <f t="shared" si="86"/>
        <v>-37641</v>
      </c>
    </row>
    <row r="182" customHeight="1" spans="1:53">
      <c r="A182" s="15">
        <v>179</v>
      </c>
      <c r="B182" s="16" t="s">
        <v>599</v>
      </c>
      <c r="C182" s="16" t="s">
        <v>600</v>
      </c>
      <c r="D182" s="16" t="s">
        <v>123</v>
      </c>
      <c r="E182" s="16" t="s">
        <v>601</v>
      </c>
      <c r="F182" s="17">
        <v>112867</v>
      </c>
      <c r="G182" s="17" t="s">
        <v>602</v>
      </c>
      <c r="H182" s="17" t="s">
        <v>126</v>
      </c>
      <c r="I182" s="17" t="s">
        <v>27</v>
      </c>
      <c r="J182" s="17">
        <v>31</v>
      </c>
      <c r="K182" s="17" t="s">
        <v>39</v>
      </c>
      <c r="L182" s="17" t="s">
        <v>229</v>
      </c>
      <c r="M182" s="20">
        <v>41899</v>
      </c>
      <c r="N182" s="20">
        <v>47378</v>
      </c>
      <c r="O182" s="20">
        <v>44587</v>
      </c>
      <c r="P182" s="21">
        <f t="shared" si="71"/>
        <v>7.65</v>
      </c>
      <c r="Q182" s="29">
        <v>44764</v>
      </c>
      <c r="R182" s="29">
        <v>44854</v>
      </c>
      <c r="S182" s="24">
        <f t="shared" si="75"/>
        <v>9</v>
      </c>
      <c r="T182" s="25">
        <v>720</v>
      </c>
      <c r="U182" s="25">
        <v>190000</v>
      </c>
      <c r="V182" s="25">
        <f t="shared" si="76"/>
        <v>186158</v>
      </c>
      <c r="W182" s="26">
        <f t="shared" si="77"/>
        <v>-84</v>
      </c>
      <c r="X182" s="25"/>
      <c r="Y182" s="25">
        <v>2200</v>
      </c>
      <c r="Z182" s="17">
        <v>2</v>
      </c>
      <c r="AA182" s="24">
        <f t="shared" si="78"/>
        <v>0</v>
      </c>
      <c r="AB182" s="17"/>
      <c r="AC182" s="29">
        <v>44896</v>
      </c>
      <c r="AD182" s="15"/>
      <c r="AE182" s="30"/>
      <c r="AF182" s="31"/>
      <c r="AG182" s="32">
        <f t="shared" si="87"/>
        <v>0</v>
      </c>
      <c r="AH182" s="15"/>
      <c r="AI182" s="30"/>
      <c r="AJ182" s="31"/>
      <c r="AK182" s="32">
        <f t="shared" si="73"/>
        <v>0</v>
      </c>
      <c r="AL182" s="15"/>
      <c r="AM182" s="30"/>
      <c r="AN182" s="31"/>
      <c r="AO182" s="32">
        <f t="shared" si="74"/>
        <v>0</v>
      </c>
      <c r="AP182" s="36">
        <f t="shared" si="79"/>
        <v>94941</v>
      </c>
      <c r="AQ182" s="32">
        <f t="shared" si="80"/>
        <v>94941</v>
      </c>
      <c r="AR182" s="36">
        <f t="shared" si="81"/>
        <v>22000</v>
      </c>
      <c r="AS182" s="32">
        <f t="shared" si="82"/>
        <v>0</v>
      </c>
      <c r="AT182" s="32">
        <f t="shared" si="83"/>
        <v>116941</v>
      </c>
      <c r="AV182" s="1">
        <v>171500</v>
      </c>
      <c r="AW182" s="8">
        <f t="shared" si="84"/>
        <v>14658</v>
      </c>
      <c r="AX182" s="8">
        <f t="shared" si="85"/>
        <v>186158</v>
      </c>
      <c r="AY182" s="1">
        <v>15</v>
      </c>
      <c r="AZ182" s="40">
        <f>S182+1</f>
        <v>10</v>
      </c>
      <c r="BA182" s="8">
        <f t="shared" si="86"/>
        <v>-3842</v>
      </c>
    </row>
    <row r="183" customHeight="1" spans="1:53">
      <c r="A183" s="15">
        <v>180</v>
      </c>
      <c r="B183" s="16" t="s">
        <v>603</v>
      </c>
      <c r="C183" s="73" t="s">
        <v>604</v>
      </c>
      <c r="D183" s="16" t="s">
        <v>123</v>
      </c>
      <c r="E183" s="16" t="s">
        <v>605</v>
      </c>
      <c r="F183" s="17">
        <v>112834</v>
      </c>
      <c r="G183" s="17" t="s">
        <v>606</v>
      </c>
      <c r="H183" s="17" t="s">
        <v>126</v>
      </c>
      <c r="I183" s="17" t="s">
        <v>27</v>
      </c>
      <c r="J183" s="17">
        <v>31</v>
      </c>
      <c r="K183" s="17" t="s">
        <v>37</v>
      </c>
      <c r="L183" s="17" t="s">
        <v>440</v>
      </c>
      <c r="M183" s="20">
        <v>41471</v>
      </c>
      <c r="N183" s="20">
        <v>46950</v>
      </c>
      <c r="O183" s="20">
        <v>44587</v>
      </c>
      <c r="P183" s="21">
        <f t="shared" si="71"/>
        <v>6.47</v>
      </c>
      <c r="Q183" s="20">
        <v>42865</v>
      </c>
      <c r="R183" s="20">
        <v>45055</v>
      </c>
      <c r="S183" s="24">
        <f t="shared" si="75"/>
        <v>16</v>
      </c>
      <c r="T183" s="25">
        <v>720</v>
      </c>
      <c r="U183" s="25">
        <v>190000</v>
      </c>
      <c r="V183" s="25">
        <f t="shared" si="76"/>
        <v>178560</v>
      </c>
      <c r="W183" s="26">
        <f t="shared" si="77"/>
        <v>-63</v>
      </c>
      <c r="X183" s="25"/>
      <c r="Y183" s="25">
        <v>2200</v>
      </c>
      <c r="Z183" s="17">
        <v>2</v>
      </c>
      <c r="AA183" s="24">
        <f t="shared" si="78"/>
        <v>10187</v>
      </c>
      <c r="AB183" s="17"/>
      <c r="AC183" s="29">
        <v>44896</v>
      </c>
      <c r="AD183" s="15">
        <v>2394</v>
      </c>
      <c r="AE183" s="30">
        <v>45111</v>
      </c>
      <c r="AF183" s="31">
        <f t="shared" ref="AF183:AF186" si="98">DATEDIF(AC183,AE183,"d")</f>
        <v>215</v>
      </c>
      <c r="AG183" s="32">
        <f t="shared" si="87"/>
        <v>1410</v>
      </c>
      <c r="AH183" s="15">
        <v>3918.46</v>
      </c>
      <c r="AI183" s="30">
        <v>45111</v>
      </c>
      <c r="AJ183" s="31">
        <f t="shared" ref="AJ183:AJ186" si="99">DATEDIF(AC183,AI183,"d")</f>
        <v>215</v>
      </c>
      <c r="AK183" s="32">
        <f t="shared" si="73"/>
        <v>2308</v>
      </c>
      <c r="AL183" s="15">
        <v>3875</v>
      </c>
      <c r="AM183" s="30">
        <v>45125</v>
      </c>
      <c r="AN183" s="31">
        <f t="shared" ref="AN183:AN186" si="100">DATEDIF(AC183,AM183,"d")</f>
        <v>229</v>
      </c>
      <c r="AO183" s="32">
        <f t="shared" si="74"/>
        <v>2431</v>
      </c>
      <c r="AP183" s="36">
        <f t="shared" si="79"/>
        <v>77019</v>
      </c>
      <c r="AQ183" s="32">
        <f t="shared" si="80"/>
        <v>77019</v>
      </c>
      <c r="AR183" s="36">
        <f t="shared" si="81"/>
        <v>35200</v>
      </c>
      <c r="AS183" s="32">
        <f t="shared" si="82"/>
        <v>6149</v>
      </c>
      <c r="AT183" s="32">
        <f t="shared" si="83"/>
        <v>112219</v>
      </c>
      <c r="AV183" s="35">
        <v>164500</v>
      </c>
      <c r="AW183" s="8">
        <f t="shared" si="84"/>
        <v>14060</v>
      </c>
      <c r="AX183" s="8">
        <f t="shared" si="85"/>
        <v>178560</v>
      </c>
      <c r="AY183" s="1">
        <v>15</v>
      </c>
      <c r="AZ183" s="40">
        <f t="shared" si="88"/>
        <v>16</v>
      </c>
      <c r="BA183" s="8">
        <f t="shared" si="86"/>
        <v>-11440</v>
      </c>
    </row>
    <row r="184" customHeight="1" spans="1:53">
      <c r="A184" s="15">
        <v>181</v>
      </c>
      <c r="B184" s="16" t="s">
        <v>217</v>
      </c>
      <c r="C184" s="73" t="s">
        <v>607</v>
      </c>
      <c r="D184" s="16" t="s">
        <v>123</v>
      </c>
      <c r="E184" s="16" t="s">
        <v>605</v>
      </c>
      <c r="F184" s="17">
        <v>112833</v>
      </c>
      <c r="G184" s="17" t="s">
        <v>608</v>
      </c>
      <c r="H184" s="17" t="s">
        <v>126</v>
      </c>
      <c r="I184" s="17" t="s">
        <v>26</v>
      </c>
      <c r="J184" s="17">
        <v>31</v>
      </c>
      <c r="K184" s="17" t="s">
        <v>32</v>
      </c>
      <c r="L184" s="17" t="s">
        <v>429</v>
      </c>
      <c r="M184" s="20">
        <v>41297</v>
      </c>
      <c r="N184" s="20">
        <v>46775</v>
      </c>
      <c r="O184" s="20">
        <v>44587</v>
      </c>
      <c r="P184" s="21">
        <f t="shared" si="71"/>
        <v>5.99</v>
      </c>
      <c r="Q184" s="20">
        <v>43979</v>
      </c>
      <c r="R184" s="20">
        <v>46169</v>
      </c>
      <c r="S184" s="24">
        <f t="shared" si="75"/>
        <v>53</v>
      </c>
      <c r="T184" s="25">
        <v>720</v>
      </c>
      <c r="U184" s="25">
        <v>190000</v>
      </c>
      <c r="V184" s="25">
        <f t="shared" si="76"/>
        <v>160650</v>
      </c>
      <c r="W184" s="26">
        <f t="shared" si="77"/>
        <v>-20</v>
      </c>
      <c r="X184" s="25"/>
      <c r="Y184" s="25">
        <v>2200</v>
      </c>
      <c r="Z184" s="17">
        <v>2</v>
      </c>
      <c r="AA184" s="24">
        <f t="shared" si="78"/>
        <v>11597</v>
      </c>
      <c r="AB184" s="17"/>
      <c r="AC184" s="29">
        <v>44896</v>
      </c>
      <c r="AD184" s="15">
        <v>3078</v>
      </c>
      <c r="AE184" s="30">
        <v>44940</v>
      </c>
      <c r="AF184" s="31">
        <f t="shared" si="98"/>
        <v>44</v>
      </c>
      <c r="AG184" s="32">
        <f t="shared" si="87"/>
        <v>371</v>
      </c>
      <c r="AH184" s="15">
        <v>4644.1</v>
      </c>
      <c r="AI184" s="30">
        <v>44940</v>
      </c>
      <c r="AJ184" s="31">
        <f t="shared" si="99"/>
        <v>44</v>
      </c>
      <c r="AK184" s="32">
        <f t="shared" si="73"/>
        <v>560</v>
      </c>
      <c r="AL184" s="15">
        <v>3875</v>
      </c>
      <c r="AM184" s="30">
        <v>44939</v>
      </c>
      <c r="AN184" s="31">
        <f t="shared" si="100"/>
        <v>43</v>
      </c>
      <c r="AO184" s="32">
        <f t="shared" si="74"/>
        <v>457</v>
      </c>
      <c r="AP184" s="36">
        <f t="shared" si="79"/>
        <v>64153</v>
      </c>
      <c r="AQ184" s="32">
        <f t="shared" si="80"/>
        <v>64153</v>
      </c>
      <c r="AR184" s="36">
        <f t="shared" si="81"/>
        <v>116600</v>
      </c>
      <c r="AS184" s="32">
        <f t="shared" si="82"/>
        <v>1388</v>
      </c>
      <c r="AT184" s="32">
        <f t="shared" si="83"/>
        <v>180753</v>
      </c>
      <c r="AV184" s="35">
        <v>148000</v>
      </c>
      <c r="AW184" s="8">
        <f t="shared" si="84"/>
        <v>12650</v>
      </c>
      <c r="AX184" s="8">
        <f t="shared" si="85"/>
        <v>160650</v>
      </c>
      <c r="AY184" s="1">
        <v>15</v>
      </c>
      <c r="AZ184" s="40">
        <f t="shared" si="88"/>
        <v>53</v>
      </c>
      <c r="BA184" s="8">
        <f t="shared" si="86"/>
        <v>-29350</v>
      </c>
    </row>
    <row r="185" customHeight="1" spans="1:53">
      <c r="A185" s="15">
        <v>182</v>
      </c>
      <c r="B185" s="16" t="s">
        <v>217</v>
      </c>
      <c r="C185" s="73" t="s">
        <v>609</v>
      </c>
      <c r="D185" s="16" t="s">
        <v>123</v>
      </c>
      <c r="E185" s="16" t="s">
        <v>605</v>
      </c>
      <c r="F185" s="17">
        <v>112890</v>
      </c>
      <c r="G185" s="17" t="s">
        <v>610</v>
      </c>
      <c r="H185" s="17" t="s">
        <v>126</v>
      </c>
      <c r="I185" s="17" t="s">
        <v>27</v>
      </c>
      <c r="J185" s="17">
        <v>31</v>
      </c>
      <c r="K185" s="17" t="s">
        <v>37</v>
      </c>
      <c r="L185" s="17" t="s">
        <v>440</v>
      </c>
      <c r="M185" s="20">
        <v>41471</v>
      </c>
      <c r="N185" s="20">
        <v>46950</v>
      </c>
      <c r="O185" s="20">
        <v>44587</v>
      </c>
      <c r="P185" s="21">
        <f t="shared" si="71"/>
        <v>6.47</v>
      </c>
      <c r="Q185" s="20">
        <v>43979</v>
      </c>
      <c r="R185" s="20">
        <v>46169</v>
      </c>
      <c r="S185" s="24">
        <f t="shared" si="75"/>
        <v>53</v>
      </c>
      <c r="T185" s="25">
        <v>720</v>
      </c>
      <c r="U185" s="25">
        <v>190000</v>
      </c>
      <c r="V185" s="25">
        <f t="shared" si="76"/>
        <v>178560</v>
      </c>
      <c r="W185" s="26">
        <f t="shared" si="77"/>
        <v>-26</v>
      </c>
      <c r="X185" s="25"/>
      <c r="Y185" s="25">
        <v>2200</v>
      </c>
      <c r="Z185" s="17">
        <v>2</v>
      </c>
      <c r="AA185" s="24">
        <f t="shared" si="78"/>
        <v>10675</v>
      </c>
      <c r="AB185" s="17"/>
      <c r="AC185" s="29">
        <v>44896</v>
      </c>
      <c r="AD185" s="15">
        <v>2736</v>
      </c>
      <c r="AE185" s="30">
        <v>45109</v>
      </c>
      <c r="AF185" s="31">
        <f t="shared" si="98"/>
        <v>213</v>
      </c>
      <c r="AG185" s="32">
        <f t="shared" si="87"/>
        <v>1597</v>
      </c>
      <c r="AH185" s="15">
        <v>4063.59</v>
      </c>
      <c r="AI185" s="30">
        <v>45109</v>
      </c>
      <c r="AJ185" s="31">
        <f t="shared" si="99"/>
        <v>213</v>
      </c>
      <c r="AK185" s="32">
        <f t="shared" si="73"/>
        <v>2371</v>
      </c>
      <c r="AL185" s="15">
        <v>3875</v>
      </c>
      <c r="AM185" s="30">
        <v>45125</v>
      </c>
      <c r="AN185" s="31">
        <f t="shared" si="100"/>
        <v>229</v>
      </c>
      <c r="AO185" s="32">
        <f t="shared" si="74"/>
        <v>2431</v>
      </c>
      <c r="AP185" s="36">
        <f t="shared" si="79"/>
        <v>77019</v>
      </c>
      <c r="AQ185" s="32">
        <f t="shared" si="80"/>
        <v>77019</v>
      </c>
      <c r="AR185" s="36">
        <f t="shared" si="81"/>
        <v>116600</v>
      </c>
      <c r="AS185" s="32">
        <f t="shared" si="82"/>
        <v>6399</v>
      </c>
      <c r="AT185" s="32">
        <f t="shared" si="83"/>
        <v>193619</v>
      </c>
      <c r="AV185" s="35">
        <v>164500</v>
      </c>
      <c r="AW185" s="8">
        <f t="shared" si="84"/>
        <v>14060</v>
      </c>
      <c r="AX185" s="8">
        <f t="shared" si="85"/>
        <v>178560</v>
      </c>
      <c r="AY185" s="1">
        <v>15</v>
      </c>
      <c r="AZ185" s="40">
        <f t="shared" si="88"/>
        <v>53</v>
      </c>
      <c r="BA185" s="8">
        <f t="shared" si="86"/>
        <v>-11440</v>
      </c>
    </row>
    <row r="186" ht="36" spans="1:53">
      <c r="A186" s="15">
        <v>183</v>
      </c>
      <c r="B186" s="16" t="s">
        <v>195</v>
      </c>
      <c r="C186" s="73" t="s">
        <v>611</v>
      </c>
      <c r="D186" s="16" t="s">
        <v>123</v>
      </c>
      <c r="E186" s="16" t="s">
        <v>612</v>
      </c>
      <c r="F186" s="17">
        <v>112658</v>
      </c>
      <c r="G186" s="17" t="s">
        <v>613</v>
      </c>
      <c r="H186" s="17" t="s">
        <v>132</v>
      </c>
      <c r="I186" s="17" t="s">
        <v>27</v>
      </c>
      <c r="J186" s="17">
        <v>19</v>
      </c>
      <c r="K186" s="17" t="s">
        <v>25</v>
      </c>
      <c r="L186" s="17" t="s">
        <v>199</v>
      </c>
      <c r="M186" s="20">
        <v>41520</v>
      </c>
      <c r="N186" s="20">
        <v>45172</v>
      </c>
      <c r="O186" s="20">
        <v>44587</v>
      </c>
      <c r="P186" s="21">
        <f t="shared" si="71"/>
        <v>1.6</v>
      </c>
      <c r="Q186" s="20">
        <v>42880</v>
      </c>
      <c r="R186" s="20">
        <v>45070</v>
      </c>
      <c r="S186" s="24">
        <f t="shared" si="75"/>
        <v>16</v>
      </c>
      <c r="T186" s="25">
        <v>720</v>
      </c>
      <c r="U186" s="25">
        <v>150000</v>
      </c>
      <c r="V186" s="25">
        <f t="shared" si="76"/>
        <v>137312</v>
      </c>
      <c r="W186" s="26">
        <f t="shared" si="77"/>
        <v>-3</v>
      </c>
      <c r="X186" s="25"/>
      <c r="Y186" s="25">
        <v>2200</v>
      </c>
      <c r="Z186" s="17">
        <v>2</v>
      </c>
      <c r="AA186" s="24">
        <f t="shared" si="78"/>
        <v>8180</v>
      </c>
      <c r="AB186" s="17"/>
      <c r="AC186" s="29">
        <v>44896</v>
      </c>
      <c r="AD186" s="15">
        <v>1834</v>
      </c>
      <c r="AE186" s="30">
        <v>45145</v>
      </c>
      <c r="AF186" s="31">
        <f t="shared" si="98"/>
        <v>249</v>
      </c>
      <c r="AG186" s="32">
        <f t="shared" si="87"/>
        <v>1251</v>
      </c>
      <c r="AH186" s="15">
        <v>3268</v>
      </c>
      <c r="AI186" s="30">
        <v>45145</v>
      </c>
      <c r="AJ186" s="31">
        <f t="shared" si="99"/>
        <v>249</v>
      </c>
      <c r="AK186" s="32">
        <f t="shared" si="73"/>
        <v>2229</v>
      </c>
      <c r="AL186" s="15">
        <v>3078</v>
      </c>
      <c r="AM186" s="30">
        <v>45145</v>
      </c>
      <c r="AN186" s="31">
        <f t="shared" si="100"/>
        <v>249</v>
      </c>
      <c r="AO186" s="32">
        <f t="shared" si="74"/>
        <v>2100</v>
      </c>
      <c r="AP186" s="36">
        <f t="shared" si="79"/>
        <v>21970</v>
      </c>
      <c r="AQ186" s="32">
        <f t="shared" si="80"/>
        <v>21970</v>
      </c>
      <c r="AR186" s="36">
        <f t="shared" si="81"/>
        <v>35200</v>
      </c>
      <c r="AS186" s="32">
        <f t="shared" si="82"/>
        <v>5580</v>
      </c>
      <c r="AT186" s="32">
        <f t="shared" si="83"/>
        <v>57170</v>
      </c>
      <c r="AV186" s="1">
        <v>126500</v>
      </c>
      <c r="AW186" s="8">
        <f t="shared" si="84"/>
        <v>10812</v>
      </c>
      <c r="AX186" s="8">
        <f t="shared" si="85"/>
        <v>137312</v>
      </c>
      <c r="AY186" s="1">
        <v>10</v>
      </c>
      <c r="AZ186" s="40">
        <f t="shared" si="88"/>
        <v>16</v>
      </c>
      <c r="BA186" s="8">
        <f t="shared" si="86"/>
        <v>-12688</v>
      </c>
    </row>
    <row r="187" customHeight="1" spans="1:53">
      <c r="A187" s="15">
        <v>184</v>
      </c>
      <c r="B187" s="16" t="s">
        <v>614</v>
      </c>
      <c r="C187" s="16" t="s">
        <v>615</v>
      </c>
      <c r="D187" s="16" t="s">
        <v>123</v>
      </c>
      <c r="E187" s="16" t="s">
        <v>616</v>
      </c>
      <c r="F187" s="17">
        <v>112883</v>
      </c>
      <c r="G187" s="17" t="s">
        <v>617</v>
      </c>
      <c r="H187" s="17" t="s">
        <v>126</v>
      </c>
      <c r="I187" s="17" t="s">
        <v>27</v>
      </c>
      <c r="J187" s="17">
        <v>25</v>
      </c>
      <c r="K187" s="17" t="s">
        <v>42</v>
      </c>
      <c r="L187" s="17" t="s">
        <v>618</v>
      </c>
      <c r="M187" s="20">
        <v>40732</v>
      </c>
      <c r="N187" s="20">
        <v>44102</v>
      </c>
      <c r="O187" s="20">
        <v>44587</v>
      </c>
      <c r="P187" s="21">
        <f t="shared" si="71"/>
        <v>-1.33</v>
      </c>
      <c r="Q187" s="20">
        <v>42935</v>
      </c>
      <c r="R187" s="20">
        <v>44408</v>
      </c>
      <c r="S187" s="24">
        <f t="shared" si="75"/>
        <v>-6</v>
      </c>
      <c r="T187" s="25">
        <v>720</v>
      </c>
      <c r="U187" s="25"/>
      <c r="V187" s="25">
        <f t="shared" si="76"/>
        <v>175086</v>
      </c>
      <c r="W187" s="26">
        <f t="shared" si="77"/>
        <v>10</v>
      </c>
      <c r="X187" s="25"/>
      <c r="Y187" s="25">
        <v>2200</v>
      </c>
      <c r="Z187" s="17">
        <v>2</v>
      </c>
      <c r="AA187" s="24">
        <f t="shared" si="78"/>
        <v>0</v>
      </c>
      <c r="AB187" s="16" t="s">
        <v>134</v>
      </c>
      <c r="AC187" s="29">
        <v>44896</v>
      </c>
      <c r="AD187" s="15"/>
      <c r="AE187" s="30"/>
      <c r="AF187" s="31"/>
      <c r="AG187" s="32">
        <f t="shared" si="87"/>
        <v>0</v>
      </c>
      <c r="AH187" s="15"/>
      <c r="AI187" s="30"/>
      <c r="AJ187" s="31"/>
      <c r="AK187" s="32">
        <f t="shared" si="73"/>
        <v>0</v>
      </c>
      <c r="AL187" s="15"/>
      <c r="AM187" s="30"/>
      <c r="AN187" s="31"/>
      <c r="AO187" s="32">
        <f t="shared" si="74"/>
        <v>0</v>
      </c>
      <c r="AP187" s="36">
        <v>0</v>
      </c>
      <c r="AQ187" s="32">
        <f t="shared" si="80"/>
        <v>20000</v>
      </c>
      <c r="AR187" s="36">
        <f t="shared" si="81"/>
        <v>0</v>
      </c>
      <c r="AS187" s="32">
        <f t="shared" si="82"/>
        <v>0</v>
      </c>
      <c r="AT187" s="32">
        <f t="shared" si="83"/>
        <v>20000</v>
      </c>
      <c r="AV187" s="35">
        <v>161300</v>
      </c>
      <c r="AW187" s="8">
        <f t="shared" si="84"/>
        <v>13786</v>
      </c>
      <c r="AX187" s="8">
        <f t="shared" si="85"/>
        <v>175086</v>
      </c>
      <c r="AY187" s="1">
        <v>15</v>
      </c>
      <c r="AZ187" s="40">
        <v>0</v>
      </c>
      <c r="BA187" s="8">
        <f t="shared" si="86"/>
        <v>175086</v>
      </c>
    </row>
    <row r="188" customHeight="1" spans="1:53">
      <c r="A188" s="15">
        <v>185</v>
      </c>
      <c r="B188" s="16" t="s">
        <v>128</v>
      </c>
      <c r="C188" s="16" t="s">
        <v>619</v>
      </c>
      <c r="D188" s="16" t="s">
        <v>123</v>
      </c>
      <c r="E188" s="16" t="s">
        <v>616</v>
      </c>
      <c r="F188" s="17">
        <v>112935</v>
      </c>
      <c r="G188" s="16" t="s">
        <v>620</v>
      </c>
      <c r="H188" s="17" t="s">
        <v>126</v>
      </c>
      <c r="I188" s="17" t="s">
        <v>26</v>
      </c>
      <c r="J188" s="17">
        <v>30</v>
      </c>
      <c r="K188" s="17" t="s">
        <v>52</v>
      </c>
      <c r="L188" s="17" t="s">
        <v>267</v>
      </c>
      <c r="M188" s="20">
        <v>41649</v>
      </c>
      <c r="N188" s="20">
        <v>47128</v>
      </c>
      <c r="O188" s="20">
        <v>44587</v>
      </c>
      <c r="P188" s="21">
        <f t="shared" si="71"/>
        <v>6.96</v>
      </c>
      <c r="Q188" s="20">
        <v>43829</v>
      </c>
      <c r="R188" s="20">
        <v>46020</v>
      </c>
      <c r="S188" s="24">
        <f t="shared" si="75"/>
        <v>48</v>
      </c>
      <c r="T188" s="25">
        <v>720</v>
      </c>
      <c r="U188" s="25">
        <v>260000</v>
      </c>
      <c r="V188" s="25">
        <f t="shared" si="76"/>
        <v>227949</v>
      </c>
      <c r="W188" s="26">
        <f t="shared" si="77"/>
        <v>-37</v>
      </c>
      <c r="X188" s="25"/>
      <c r="Y188" s="25">
        <v>2200</v>
      </c>
      <c r="Z188" s="17">
        <v>2</v>
      </c>
      <c r="AA188" s="24">
        <f t="shared" si="78"/>
        <v>11234</v>
      </c>
      <c r="AB188" s="17"/>
      <c r="AC188" s="29">
        <v>44896</v>
      </c>
      <c r="AD188" s="15">
        <v>3420</v>
      </c>
      <c r="AE188" s="30">
        <v>44941</v>
      </c>
      <c r="AF188" s="31">
        <f t="shared" ref="AF188:AF190" si="101">DATEDIF(AC188,AE188,"d")</f>
        <v>45</v>
      </c>
      <c r="AG188" s="32">
        <f t="shared" si="87"/>
        <v>422</v>
      </c>
      <c r="AH188" s="15">
        <v>4063.59</v>
      </c>
      <c r="AI188" s="30">
        <v>44944</v>
      </c>
      <c r="AJ188" s="31">
        <f t="shared" ref="AJ188:AJ189" si="102">DATEDIF(AC188,AI188,"d")</f>
        <v>48</v>
      </c>
      <c r="AK188" s="32">
        <f t="shared" si="73"/>
        <v>534</v>
      </c>
      <c r="AL188" s="15">
        <v>3750</v>
      </c>
      <c r="AM188" s="30">
        <v>44943</v>
      </c>
      <c r="AN188" s="31">
        <f t="shared" ref="AN188:AN190" si="103">DATEDIF(AC188,AM188,"d")</f>
        <v>47</v>
      </c>
      <c r="AO188" s="32">
        <f t="shared" si="74"/>
        <v>483</v>
      </c>
      <c r="AP188" s="36">
        <f t="shared" si="79"/>
        <v>105768</v>
      </c>
      <c r="AQ188" s="32">
        <f t="shared" si="80"/>
        <v>105768</v>
      </c>
      <c r="AR188" s="36">
        <f t="shared" si="81"/>
        <v>105600</v>
      </c>
      <c r="AS188" s="32">
        <f t="shared" si="82"/>
        <v>1439</v>
      </c>
      <c r="AT188" s="32">
        <f t="shared" si="83"/>
        <v>211368</v>
      </c>
      <c r="AV188" s="1">
        <v>210000</v>
      </c>
      <c r="AW188" s="8">
        <f t="shared" si="84"/>
        <v>17949</v>
      </c>
      <c r="AX188" s="8">
        <f t="shared" si="85"/>
        <v>227949</v>
      </c>
      <c r="AY188" s="1">
        <v>15</v>
      </c>
      <c r="AZ188" s="40">
        <f t="shared" si="88"/>
        <v>48</v>
      </c>
      <c r="BA188" s="8">
        <f t="shared" si="86"/>
        <v>-32051</v>
      </c>
    </row>
    <row r="189" customHeight="1" spans="1:53">
      <c r="A189" s="15">
        <v>186</v>
      </c>
      <c r="B189" s="16" t="s">
        <v>128</v>
      </c>
      <c r="C189" s="16" t="s">
        <v>621</v>
      </c>
      <c r="D189" s="16" t="s">
        <v>123</v>
      </c>
      <c r="E189" s="16" t="s">
        <v>616</v>
      </c>
      <c r="F189" s="17">
        <v>112838</v>
      </c>
      <c r="G189" s="16" t="s">
        <v>622</v>
      </c>
      <c r="H189" s="17" t="s">
        <v>126</v>
      </c>
      <c r="I189" s="17" t="s">
        <v>26</v>
      </c>
      <c r="J189" s="17">
        <v>30</v>
      </c>
      <c r="K189" s="17" t="s">
        <v>52</v>
      </c>
      <c r="L189" s="17" t="s">
        <v>267</v>
      </c>
      <c r="M189" s="20">
        <v>41649</v>
      </c>
      <c r="N189" s="20">
        <v>47128</v>
      </c>
      <c r="O189" s="20">
        <v>44587</v>
      </c>
      <c r="P189" s="21">
        <f t="shared" si="71"/>
        <v>6.96</v>
      </c>
      <c r="Q189" s="20">
        <v>43829</v>
      </c>
      <c r="R189" s="20">
        <v>46020</v>
      </c>
      <c r="S189" s="24">
        <f t="shared" si="75"/>
        <v>48</v>
      </c>
      <c r="T189" s="25">
        <v>720</v>
      </c>
      <c r="U189" s="25">
        <v>260000</v>
      </c>
      <c r="V189" s="25">
        <f t="shared" si="76"/>
        <v>227949</v>
      </c>
      <c r="W189" s="26">
        <f t="shared" si="77"/>
        <v>-37</v>
      </c>
      <c r="X189" s="25"/>
      <c r="Y189" s="25">
        <v>2200</v>
      </c>
      <c r="Z189" s="17">
        <v>2</v>
      </c>
      <c r="AA189" s="24">
        <f t="shared" si="78"/>
        <v>10550</v>
      </c>
      <c r="AB189" s="17"/>
      <c r="AC189" s="29">
        <v>44896</v>
      </c>
      <c r="AD189" s="15">
        <v>2736</v>
      </c>
      <c r="AE189" s="30">
        <v>44941</v>
      </c>
      <c r="AF189" s="31">
        <f t="shared" si="101"/>
        <v>45</v>
      </c>
      <c r="AG189" s="32">
        <f t="shared" si="87"/>
        <v>337</v>
      </c>
      <c r="AH189" s="15">
        <v>4063.59</v>
      </c>
      <c r="AI189" s="30">
        <v>44944</v>
      </c>
      <c r="AJ189" s="31">
        <f t="shared" si="102"/>
        <v>48</v>
      </c>
      <c r="AK189" s="32">
        <f t="shared" si="73"/>
        <v>534</v>
      </c>
      <c r="AL189" s="15">
        <v>3750</v>
      </c>
      <c r="AM189" s="30">
        <v>44943</v>
      </c>
      <c r="AN189" s="31">
        <f t="shared" si="103"/>
        <v>47</v>
      </c>
      <c r="AO189" s="32">
        <f t="shared" si="74"/>
        <v>483</v>
      </c>
      <c r="AP189" s="36">
        <f t="shared" si="79"/>
        <v>105768</v>
      </c>
      <c r="AQ189" s="32">
        <f t="shared" si="80"/>
        <v>105768</v>
      </c>
      <c r="AR189" s="36">
        <f t="shared" si="81"/>
        <v>105600</v>
      </c>
      <c r="AS189" s="32">
        <f t="shared" si="82"/>
        <v>1354</v>
      </c>
      <c r="AT189" s="32">
        <f t="shared" si="83"/>
        <v>211368</v>
      </c>
      <c r="AV189" s="1">
        <v>210000</v>
      </c>
      <c r="AW189" s="8">
        <f t="shared" si="84"/>
        <v>17949</v>
      </c>
      <c r="AX189" s="8">
        <f t="shared" si="85"/>
        <v>227949</v>
      </c>
      <c r="AY189" s="1">
        <v>15</v>
      </c>
      <c r="AZ189" s="40">
        <f t="shared" si="88"/>
        <v>48</v>
      </c>
      <c r="BA189" s="8">
        <f t="shared" si="86"/>
        <v>-32051</v>
      </c>
    </row>
    <row r="190" customHeight="1" spans="1:53">
      <c r="A190" s="15">
        <v>187</v>
      </c>
      <c r="B190" s="16" t="s">
        <v>217</v>
      </c>
      <c r="C190" s="16" t="s">
        <v>623</v>
      </c>
      <c r="D190" s="16" t="s">
        <v>123</v>
      </c>
      <c r="E190" s="16" t="s">
        <v>616</v>
      </c>
      <c r="F190" s="17">
        <v>112934</v>
      </c>
      <c r="G190" s="17" t="s">
        <v>624</v>
      </c>
      <c r="H190" s="17" t="s">
        <v>126</v>
      </c>
      <c r="I190" s="17" t="s">
        <v>27</v>
      </c>
      <c r="J190" s="17">
        <v>30</v>
      </c>
      <c r="K190" s="17" t="s">
        <v>53</v>
      </c>
      <c r="L190" s="17" t="s">
        <v>625</v>
      </c>
      <c r="M190" s="20">
        <v>43798</v>
      </c>
      <c r="N190" s="20">
        <v>49277</v>
      </c>
      <c r="O190" s="20">
        <v>44587</v>
      </c>
      <c r="P190" s="21">
        <f t="shared" si="71"/>
        <v>12.85</v>
      </c>
      <c r="Q190" s="20">
        <v>43802</v>
      </c>
      <c r="R190" s="20">
        <v>45993</v>
      </c>
      <c r="S190" s="24">
        <f t="shared" si="75"/>
        <v>47</v>
      </c>
      <c r="T190" s="25">
        <v>720</v>
      </c>
      <c r="U190" s="25">
        <v>260000</v>
      </c>
      <c r="V190" s="25">
        <f t="shared" si="76"/>
        <v>242385</v>
      </c>
      <c r="W190" s="26">
        <f t="shared" si="77"/>
        <v>-109</v>
      </c>
      <c r="X190" s="25"/>
      <c r="Y190" s="25">
        <v>2200</v>
      </c>
      <c r="Z190" s="17">
        <v>2</v>
      </c>
      <c r="AA190" s="24">
        <f t="shared" si="78"/>
        <v>11277</v>
      </c>
      <c r="AB190" s="17"/>
      <c r="AC190" s="29">
        <v>44896</v>
      </c>
      <c r="AD190" s="15">
        <v>2736</v>
      </c>
      <c r="AE190" s="30">
        <v>44897</v>
      </c>
      <c r="AF190" s="31">
        <f t="shared" si="101"/>
        <v>1</v>
      </c>
      <c r="AG190" s="32">
        <f t="shared" si="87"/>
        <v>7</v>
      </c>
      <c r="AH190" s="15">
        <v>4791.36</v>
      </c>
      <c r="AI190" s="30">
        <v>44894</v>
      </c>
      <c r="AJ190" s="31">
        <v>0</v>
      </c>
      <c r="AK190" s="31">
        <v>0</v>
      </c>
      <c r="AL190" s="15">
        <v>3750</v>
      </c>
      <c r="AM190" s="30">
        <v>44898</v>
      </c>
      <c r="AN190" s="31">
        <f t="shared" si="103"/>
        <v>2</v>
      </c>
      <c r="AO190" s="32">
        <f t="shared" si="74"/>
        <v>21</v>
      </c>
      <c r="AP190" s="36">
        <f t="shared" si="79"/>
        <v>207643</v>
      </c>
      <c r="AQ190" s="32">
        <f t="shared" si="80"/>
        <v>207643</v>
      </c>
      <c r="AR190" s="36">
        <f t="shared" si="81"/>
        <v>103400</v>
      </c>
      <c r="AS190" s="32">
        <f t="shared" si="82"/>
        <v>28</v>
      </c>
      <c r="AT190" s="32">
        <f t="shared" si="83"/>
        <v>311043</v>
      </c>
      <c r="AV190" s="1">
        <v>223300</v>
      </c>
      <c r="AW190" s="8">
        <f t="shared" si="84"/>
        <v>19085</v>
      </c>
      <c r="AX190" s="8">
        <f t="shared" si="85"/>
        <v>242385</v>
      </c>
      <c r="AY190" s="1">
        <v>15</v>
      </c>
      <c r="AZ190" s="40">
        <f t="shared" si="88"/>
        <v>47</v>
      </c>
      <c r="BA190" s="8">
        <f t="shared" si="86"/>
        <v>-17615</v>
      </c>
    </row>
    <row r="191" customHeight="1" spans="1:53">
      <c r="A191" s="15">
        <v>188</v>
      </c>
      <c r="B191" s="16" t="s">
        <v>626</v>
      </c>
      <c r="C191" s="16" t="s">
        <v>627</v>
      </c>
      <c r="D191" s="16" t="s">
        <v>123</v>
      </c>
      <c r="E191" s="16" t="s">
        <v>628</v>
      </c>
      <c r="F191" s="17">
        <v>112574</v>
      </c>
      <c r="G191" s="17" t="s">
        <v>629</v>
      </c>
      <c r="H191" s="17" t="s">
        <v>132</v>
      </c>
      <c r="I191" s="17" t="s">
        <v>26</v>
      </c>
      <c r="J191" s="17">
        <v>19</v>
      </c>
      <c r="K191" s="17" t="s">
        <v>44</v>
      </c>
      <c r="L191" s="17" t="s">
        <v>133</v>
      </c>
      <c r="M191" s="20">
        <v>41200</v>
      </c>
      <c r="N191" s="20">
        <v>44852</v>
      </c>
      <c r="O191" s="20">
        <v>44587</v>
      </c>
      <c r="P191" s="21">
        <f t="shared" si="71"/>
        <v>0.73</v>
      </c>
      <c r="Q191" s="20">
        <v>43109</v>
      </c>
      <c r="R191" s="20">
        <v>44865</v>
      </c>
      <c r="S191" s="24">
        <f t="shared" si="75"/>
        <v>9</v>
      </c>
      <c r="T191" s="25">
        <v>720</v>
      </c>
      <c r="U191" s="25"/>
      <c r="V191" s="25">
        <f t="shared" si="76"/>
        <v>98778</v>
      </c>
      <c r="W191" s="26">
        <f t="shared" si="77"/>
        <v>0</v>
      </c>
      <c r="X191" s="25"/>
      <c r="Y191" s="25">
        <v>2200</v>
      </c>
      <c r="Z191" s="17">
        <v>2</v>
      </c>
      <c r="AA191" s="24">
        <f t="shared" si="78"/>
        <v>0</v>
      </c>
      <c r="AB191" s="17"/>
      <c r="AC191" s="29">
        <v>44896</v>
      </c>
      <c r="AD191" s="15"/>
      <c r="AE191" s="30"/>
      <c r="AF191" s="31"/>
      <c r="AG191" s="32">
        <f t="shared" si="87"/>
        <v>0</v>
      </c>
      <c r="AH191" s="15"/>
      <c r="AI191" s="30"/>
      <c r="AJ191" s="31"/>
      <c r="AK191" s="32">
        <f t="shared" si="73"/>
        <v>0</v>
      </c>
      <c r="AL191" s="15"/>
      <c r="AM191" s="30"/>
      <c r="AN191" s="31"/>
      <c r="AO191" s="32">
        <f t="shared" si="74"/>
        <v>0</v>
      </c>
      <c r="AP191" s="36">
        <f t="shared" si="79"/>
        <v>7211</v>
      </c>
      <c r="AQ191" s="32">
        <f t="shared" si="80"/>
        <v>20000</v>
      </c>
      <c r="AR191" s="36">
        <f t="shared" si="81"/>
        <v>22000</v>
      </c>
      <c r="AS191" s="32">
        <f t="shared" si="82"/>
        <v>0</v>
      </c>
      <c r="AT191" s="32">
        <f t="shared" si="83"/>
        <v>42000</v>
      </c>
      <c r="AV191" s="1">
        <f>98500-7500</f>
        <v>91000</v>
      </c>
      <c r="AW191" s="8">
        <f t="shared" si="84"/>
        <v>7778</v>
      </c>
      <c r="AX191" s="8">
        <f t="shared" si="85"/>
        <v>98778</v>
      </c>
      <c r="AY191" s="1">
        <v>10</v>
      </c>
      <c r="AZ191" s="40">
        <f>S191+1</f>
        <v>10</v>
      </c>
      <c r="BA191" s="8">
        <f t="shared" si="86"/>
        <v>98778</v>
      </c>
    </row>
    <row r="192" customHeight="1" spans="1:53">
      <c r="A192" s="15">
        <v>189</v>
      </c>
      <c r="B192" s="16" t="s">
        <v>630</v>
      </c>
      <c r="C192" s="16" t="s">
        <v>631</v>
      </c>
      <c r="D192" s="16" t="s">
        <v>123</v>
      </c>
      <c r="E192" s="16" t="s">
        <v>632</v>
      </c>
      <c r="F192" s="17">
        <v>112832</v>
      </c>
      <c r="G192" s="17" t="s">
        <v>633</v>
      </c>
      <c r="H192" s="17" t="s">
        <v>126</v>
      </c>
      <c r="I192" s="17" t="s">
        <v>26</v>
      </c>
      <c r="J192" s="17">
        <v>25</v>
      </c>
      <c r="K192" s="17" t="s">
        <v>36</v>
      </c>
      <c r="L192" s="17" t="s">
        <v>433</v>
      </c>
      <c r="M192" s="20">
        <v>41100</v>
      </c>
      <c r="N192" s="20">
        <v>46578</v>
      </c>
      <c r="O192" s="20">
        <v>44587</v>
      </c>
      <c r="P192" s="21">
        <f t="shared" ref="P192:P255" si="104">DATEDIF(O192,N192,"d")/365</f>
        <v>5.45</v>
      </c>
      <c r="Q192" s="20">
        <v>44782</v>
      </c>
      <c r="R192" s="20">
        <v>44872</v>
      </c>
      <c r="S192" s="24">
        <f t="shared" si="75"/>
        <v>10</v>
      </c>
      <c r="T192" s="25">
        <v>720</v>
      </c>
      <c r="U192" s="25">
        <v>190000</v>
      </c>
      <c r="V192" s="25">
        <f t="shared" si="76"/>
        <v>161192</v>
      </c>
      <c r="W192" s="26">
        <f t="shared" si="77"/>
        <v>-57</v>
      </c>
      <c r="X192" s="25"/>
      <c r="Y192" s="25">
        <v>2200</v>
      </c>
      <c r="Z192" s="17">
        <v>2</v>
      </c>
      <c r="AA192" s="24">
        <f t="shared" si="78"/>
        <v>7735</v>
      </c>
      <c r="AB192" s="17"/>
      <c r="AC192" s="29">
        <v>44896</v>
      </c>
      <c r="AD192" s="15">
        <v>2394</v>
      </c>
      <c r="AE192" s="30">
        <v>45111</v>
      </c>
      <c r="AF192" s="31">
        <f t="shared" ref="AF192:AF195" si="105">DATEDIF(AC192,AE192,"d")</f>
        <v>215</v>
      </c>
      <c r="AG192" s="32">
        <f t="shared" si="87"/>
        <v>1410</v>
      </c>
      <c r="AH192" s="15">
        <v>2216.05</v>
      </c>
      <c r="AI192" s="30">
        <v>45111</v>
      </c>
      <c r="AJ192" s="31">
        <f t="shared" ref="AJ192:AJ194" si="106">DATEDIF(AC192,AI192,"d")</f>
        <v>215</v>
      </c>
      <c r="AK192" s="32">
        <f t="shared" si="73"/>
        <v>1305</v>
      </c>
      <c r="AL192" s="15">
        <v>3125</v>
      </c>
      <c r="AM192" s="30">
        <v>45114</v>
      </c>
      <c r="AN192" s="31">
        <f t="shared" ref="AN192:AN222" si="107">DATEDIF(AC192,AM192,"d")</f>
        <v>218</v>
      </c>
      <c r="AO192" s="32">
        <f t="shared" si="74"/>
        <v>1866</v>
      </c>
      <c r="AP192" s="36">
        <f t="shared" si="79"/>
        <v>58566</v>
      </c>
      <c r="AQ192" s="32">
        <f t="shared" si="80"/>
        <v>58566</v>
      </c>
      <c r="AR192" s="36">
        <f t="shared" si="81"/>
        <v>24200</v>
      </c>
      <c r="AS192" s="32">
        <f t="shared" si="82"/>
        <v>4581</v>
      </c>
      <c r="AT192" s="32">
        <f t="shared" si="83"/>
        <v>82766</v>
      </c>
      <c r="AV192" s="1">
        <v>148500</v>
      </c>
      <c r="AW192" s="8">
        <f t="shared" si="84"/>
        <v>12692</v>
      </c>
      <c r="AX192" s="8">
        <f t="shared" si="85"/>
        <v>161192</v>
      </c>
      <c r="AY192" s="1">
        <v>15</v>
      </c>
      <c r="AZ192" s="40">
        <f>S192+1</f>
        <v>11</v>
      </c>
      <c r="BA192" s="8">
        <f t="shared" si="86"/>
        <v>-28808</v>
      </c>
    </row>
    <row r="193" customHeight="1" spans="1:53">
      <c r="A193" s="15">
        <v>190</v>
      </c>
      <c r="B193" s="16" t="s">
        <v>634</v>
      </c>
      <c r="C193" s="16" t="s">
        <v>635</v>
      </c>
      <c r="D193" s="16" t="s">
        <v>123</v>
      </c>
      <c r="E193" s="16" t="s">
        <v>632</v>
      </c>
      <c r="F193" s="17">
        <v>112914</v>
      </c>
      <c r="G193" s="17" t="s">
        <v>636</v>
      </c>
      <c r="H193" s="17" t="s">
        <v>126</v>
      </c>
      <c r="I193" s="17" t="s">
        <v>26</v>
      </c>
      <c r="J193" s="17">
        <v>31</v>
      </c>
      <c r="K193" s="17" t="s">
        <v>25</v>
      </c>
      <c r="L193" s="17" t="s">
        <v>127</v>
      </c>
      <c r="M193" s="20">
        <v>41764</v>
      </c>
      <c r="N193" s="20">
        <v>47243</v>
      </c>
      <c r="O193" s="20">
        <v>44587</v>
      </c>
      <c r="P193" s="21">
        <f t="shared" si="104"/>
        <v>7.28</v>
      </c>
      <c r="Q193" s="20">
        <v>42979</v>
      </c>
      <c r="R193" s="20">
        <v>45169</v>
      </c>
      <c r="S193" s="24">
        <f t="shared" si="75"/>
        <v>19</v>
      </c>
      <c r="T193" s="25">
        <v>720</v>
      </c>
      <c r="U193" s="25">
        <v>190000</v>
      </c>
      <c r="V193" s="25">
        <f t="shared" si="76"/>
        <v>167705</v>
      </c>
      <c r="W193" s="26">
        <f t="shared" si="77"/>
        <v>-69</v>
      </c>
      <c r="X193" s="25"/>
      <c r="Y193" s="25">
        <v>2200</v>
      </c>
      <c r="Z193" s="17">
        <v>2</v>
      </c>
      <c r="AA193" s="24">
        <f t="shared" si="78"/>
        <v>9172</v>
      </c>
      <c r="AB193" s="17"/>
      <c r="AC193" s="29">
        <v>44896</v>
      </c>
      <c r="AD193" s="15">
        <v>2394</v>
      </c>
      <c r="AE193" s="30">
        <v>45042</v>
      </c>
      <c r="AF193" s="31">
        <f t="shared" si="105"/>
        <v>146</v>
      </c>
      <c r="AG193" s="32">
        <f t="shared" si="87"/>
        <v>958</v>
      </c>
      <c r="AH193" s="15">
        <v>2902.57</v>
      </c>
      <c r="AI193" s="30">
        <v>45042</v>
      </c>
      <c r="AJ193" s="31">
        <f t="shared" si="106"/>
        <v>146</v>
      </c>
      <c r="AK193" s="32">
        <f t="shared" si="73"/>
        <v>1161</v>
      </c>
      <c r="AL193" s="15">
        <v>3875</v>
      </c>
      <c r="AM193" s="30">
        <v>45044</v>
      </c>
      <c r="AN193" s="31">
        <f t="shared" si="107"/>
        <v>148</v>
      </c>
      <c r="AO193" s="32">
        <f t="shared" si="74"/>
        <v>1571</v>
      </c>
      <c r="AP193" s="36">
        <f t="shared" si="79"/>
        <v>81393</v>
      </c>
      <c r="AQ193" s="32">
        <f t="shared" si="80"/>
        <v>81393</v>
      </c>
      <c r="AR193" s="36">
        <f t="shared" si="81"/>
        <v>41800</v>
      </c>
      <c r="AS193" s="32">
        <f t="shared" si="82"/>
        <v>3690</v>
      </c>
      <c r="AT193" s="32">
        <f t="shared" si="83"/>
        <v>123193</v>
      </c>
      <c r="AV193" s="8">
        <v>154500</v>
      </c>
      <c r="AW193" s="8">
        <f t="shared" si="84"/>
        <v>13205</v>
      </c>
      <c r="AX193" s="8">
        <f t="shared" si="85"/>
        <v>167705</v>
      </c>
      <c r="AY193" s="1">
        <v>15</v>
      </c>
      <c r="AZ193" s="40">
        <f t="shared" si="88"/>
        <v>19</v>
      </c>
      <c r="BA193" s="8">
        <f t="shared" si="86"/>
        <v>-22295</v>
      </c>
    </row>
    <row r="194" customHeight="1" spans="1:53">
      <c r="A194" s="15">
        <v>191</v>
      </c>
      <c r="B194" s="16" t="s">
        <v>637</v>
      </c>
      <c r="C194" s="16" t="s">
        <v>638</v>
      </c>
      <c r="D194" s="16" t="s">
        <v>123</v>
      </c>
      <c r="E194" s="16" t="s">
        <v>632</v>
      </c>
      <c r="F194" s="17">
        <v>112942</v>
      </c>
      <c r="G194" s="17" t="s">
        <v>639</v>
      </c>
      <c r="H194" s="17" t="s">
        <v>126</v>
      </c>
      <c r="I194" s="17" t="s">
        <v>26</v>
      </c>
      <c r="J194" s="17">
        <v>31</v>
      </c>
      <c r="K194" s="17" t="s">
        <v>39</v>
      </c>
      <c r="L194" s="17" t="s">
        <v>229</v>
      </c>
      <c r="M194" s="20">
        <v>41758</v>
      </c>
      <c r="N194" s="20">
        <v>47237</v>
      </c>
      <c r="O194" s="20">
        <v>44587</v>
      </c>
      <c r="P194" s="21">
        <f t="shared" si="104"/>
        <v>7.26</v>
      </c>
      <c r="Q194" s="20">
        <v>43916</v>
      </c>
      <c r="R194" s="20">
        <v>45412</v>
      </c>
      <c r="S194" s="24">
        <f t="shared" si="75"/>
        <v>28</v>
      </c>
      <c r="T194" s="25">
        <v>720</v>
      </c>
      <c r="U194" s="25">
        <v>190000</v>
      </c>
      <c r="V194" s="25">
        <f t="shared" si="76"/>
        <v>166620</v>
      </c>
      <c r="W194" s="26">
        <f t="shared" si="77"/>
        <v>-61</v>
      </c>
      <c r="X194" s="25"/>
      <c r="Y194" s="25">
        <v>2200</v>
      </c>
      <c r="Z194" s="17">
        <v>2</v>
      </c>
      <c r="AA194" s="24">
        <f t="shared" si="78"/>
        <v>5297</v>
      </c>
      <c r="AB194" s="17"/>
      <c r="AC194" s="29">
        <v>44896</v>
      </c>
      <c r="AD194" s="15">
        <v>2394</v>
      </c>
      <c r="AE194" s="30">
        <v>45045</v>
      </c>
      <c r="AF194" s="31">
        <f t="shared" si="105"/>
        <v>149</v>
      </c>
      <c r="AG194" s="32">
        <f t="shared" si="87"/>
        <v>977</v>
      </c>
      <c r="AH194" s="15">
        <v>2902.57</v>
      </c>
      <c r="AI194" s="30">
        <v>45045</v>
      </c>
      <c r="AJ194" s="31">
        <f t="shared" si="106"/>
        <v>149</v>
      </c>
      <c r="AK194" s="32">
        <f t="shared" si="73"/>
        <v>1185</v>
      </c>
      <c r="AL194" s="15"/>
      <c r="AM194" s="30"/>
      <c r="AN194" s="31"/>
      <c r="AO194" s="32">
        <f t="shared" si="74"/>
        <v>0</v>
      </c>
      <c r="AP194" s="36">
        <f t="shared" si="79"/>
        <v>80644</v>
      </c>
      <c r="AQ194" s="32">
        <f t="shared" si="80"/>
        <v>80644</v>
      </c>
      <c r="AR194" s="36">
        <f t="shared" si="81"/>
        <v>61600</v>
      </c>
      <c r="AS194" s="32">
        <f t="shared" si="82"/>
        <v>2162</v>
      </c>
      <c r="AT194" s="32">
        <f t="shared" si="83"/>
        <v>142244</v>
      </c>
      <c r="AV194" s="1">
        <v>153500</v>
      </c>
      <c r="AW194" s="8">
        <f t="shared" si="84"/>
        <v>13120</v>
      </c>
      <c r="AX194" s="8">
        <f t="shared" si="85"/>
        <v>166620</v>
      </c>
      <c r="AY194" s="1">
        <v>15</v>
      </c>
      <c r="AZ194" s="40">
        <f t="shared" si="88"/>
        <v>28</v>
      </c>
      <c r="BA194" s="8">
        <f t="shared" si="86"/>
        <v>-23380</v>
      </c>
    </row>
    <row r="195" customHeight="1" spans="1:53">
      <c r="A195" s="15">
        <v>192</v>
      </c>
      <c r="B195" s="16" t="s">
        <v>128</v>
      </c>
      <c r="C195" s="73" t="s">
        <v>640</v>
      </c>
      <c r="D195" s="16" t="s">
        <v>123</v>
      </c>
      <c r="E195" s="16" t="s">
        <v>632</v>
      </c>
      <c r="F195" s="17">
        <v>112827</v>
      </c>
      <c r="G195" s="17" t="s">
        <v>641</v>
      </c>
      <c r="H195" s="17" t="s">
        <v>126</v>
      </c>
      <c r="I195" s="17" t="s">
        <v>27</v>
      </c>
      <c r="J195" s="17">
        <v>31</v>
      </c>
      <c r="K195" s="17" t="s">
        <v>37</v>
      </c>
      <c r="L195" s="17" t="s">
        <v>440</v>
      </c>
      <c r="M195" s="20">
        <v>41471</v>
      </c>
      <c r="N195" s="20">
        <v>46950</v>
      </c>
      <c r="O195" s="20">
        <v>44587</v>
      </c>
      <c r="P195" s="21">
        <f t="shared" si="104"/>
        <v>6.47</v>
      </c>
      <c r="Q195" s="20">
        <v>43550</v>
      </c>
      <c r="R195" s="20">
        <v>45741</v>
      </c>
      <c r="S195" s="24">
        <f t="shared" si="75"/>
        <v>38</v>
      </c>
      <c r="T195" s="25">
        <v>720</v>
      </c>
      <c r="U195" s="25">
        <v>190000</v>
      </c>
      <c r="V195" s="25">
        <f t="shared" si="76"/>
        <v>178560</v>
      </c>
      <c r="W195" s="26">
        <f t="shared" si="77"/>
        <v>-40</v>
      </c>
      <c r="X195" s="25"/>
      <c r="Y195" s="25">
        <v>2200</v>
      </c>
      <c r="Z195" s="17">
        <v>2</v>
      </c>
      <c r="AA195" s="24">
        <f t="shared" si="78"/>
        <v>6611</v>
      </c>
      <c r="AB195" s="17"/>
      <c r="AC195" s="29">
        <v>44896</v>
      </c>
      <c r="AD195" s="15">
        <v>2736</v>
      </c>
      <c r="AE195" s="30">
        <v>44920</v>
      </c>
      <c r="AF195" s="31">
        <f t="shared" si="105"/>
        <v>24</v>
      </c>
      <c r="AG195" s="32">
        <f t="shared" si="87"/>
        <v>180</v>
      </c>
      <c r="AH195" s="15"/>
      <c r="AI195" s="30"/>
      <c r="AJ195" s="31"/>
      <c r="AK195" s="32">
        <f t="shared" si="73"/>
        <v>0</v>
      </c>
      <c r="AL195" s="15">
        <v>3875</v>
      </c>
      <c r="AM195" s="30">
        <v>44822</v>
      </c>
      <c r="AN195" s="31">
        <v>0</v>
      </c>
      <c r="AO195" s="31">
        <v>0</v>
      </c>
      <c r="AP195" s="36">
        <f t="shared" si="79"/>
        <v>77019</v>
      </c>
      <c r="AQ195" s="32">
        <f t="shared" si="80"/>
        <v>77019</v>
      </c>
      <c r="AR195" s="36">
        <f t="shared" si="81"/>
        <v>83600</v>
      </c>
      <c r="AS195" s="32">
        <f t="shared" si="82"/>
        <v>180</v>
      </c>
      <c r="AT195" s="32">
        <f t="shared" si="83"/>
        <v>160619</v>
      </c>
      <c r="AV195" s="35">
        <v>164500</v>
      </c>
      <c r="AW195" s="8">
        <f t="shared" si="84"/>
        <v>14060</v>
      </c>
      <c r="AX195" s="8">
        <f t="shared" si="85"/>
        <v>178560</v>
      </c>
      <c r="AY195" s="1">
        <v>15</v>
      </c>
      <c r="AZ195" s="40">
        <f t="shared" si="88"/>
        <v>38</v>
      </c>
      <c r="BA195" s="8">
        <f t="shared" si="86"/>
        <v>-11440</v>
      </c>
    </row>
    <row r="196" customHeight="1" spans="1:53">
      <c r="A196" s="15">
        <v>193</v>
      </c>
      <c r="B196" s="16" t="s">
        <v>217</v>
      </c>
      <c r="C196" s="16" t="s">
        <v>642</v>
      </c>
      <c r="D196" s="16" t="s">
        <v>123</v>
      </c>
      <c r="E196" s="16" t="s">
        <v>632</v>
      </c>
      <c r="F196" s="17">
        <v>112892</v>
      </c>
      <c r="G196" s="17" t="s">
        <v>643</v>
      </c>
      <c r="H196" s="17" t="s">
        <v>126</v>
      </c>
      <c r="I196" s="17" t="s">
        <v>26</v>
      </c>
      <c r="J196" s="17">
        <v>31</v>
      </c>
      <c r="K196" s="17" t="s">
        <v>32</v>
      </c>
      <c r="L196" s="17" t="s">
        <v>429</v>
      </c>
      <c r="M196" s="20">
        <v>41397</v>
      </c>
      <c r="N196" s="20">
        <v>46876</v>
      </c>
      <c r="O196" s="20">
        <v>44587</v>
      </c>
      <c r="P196" s="21">
        <f t="shared" si="104"/>
        <v>6.27</v>
      </c>
      <c r="Q196" s="20">
        <v>43802</v>
      </c>
      <c r="R196" s="20">
        <v>45993</v>
      </c>
      <c r="S196" s="24">
        <f t="shared" si="75"/>
        <v>47</v>
      </c>
      <c r="T196" s="25">
        <v>720</v>
      </c>
      <c r="U196" s="25">
        <v>190000</v>
      </c>
      <c r="V196" s="25">
        <f t="shared" si="76"/>
        <v>160650</v>
      </c>
      <c r="W196" s="26">
        <f t="shared" si="77"/>
        <v>-29</v>
      </c>
      <c r="X196" s="25"/>
      <c r="Y196" s="25">
        <v>2200</v>
      </c>
      <c r="Z196" s="17">
        <v>2</v>
      </c>
      <c r="AA196" s="24">
        <f t="shared" si="78"/>
        <v>3875</v>
      </c>
      <c r="AB196" s="17"/>
      <c r="AC196" s="29">
        <v>44896</v>
      </c>
      <c r="AD196" s="15"/>
      <c r="AE196" s="30"/>
      <c r="AF196" s="31"/>
      <c r="AG196" s="32">
        <f t="shared" si="87"/>
        <v>0</v>
      </c>
      <c r="AH196" s="15"/>
      <c r="AI196" s="30"/>
      <c r="AJ196" s="31"/>
      <c r="AK196" s="32">
        <f t="shared" ref="AK196:AK259" si="108">IF((AH196/365)*AJ196&gt;0,(AH196/365)*AJ196,0)</f>
        <v>0</v>
      </c>
      <c r="AL196" s="15">
        <v>3875</v>
      </c>
      <c r="AM196" s="30">
        <v>45046</v>
      </c>
      <c r="AN196" s="31">
        <f t="shared" si="107"/>
        <v>150</v>
      </c>
      <c r="AO196" s="32">
        <f t="shared" ref="AO196:AO259" si="109">IF((AL196/365)*AN196&gt;0,(AL196/365)*AN196,0)</f>
        <v>1592</v>
      </c>
      <c r="AP196" s="36">
        <f t="shared" si="79"/>
        <v>67152</v>
      </c>
      <c r="AQ196" s="32">
        <f t="shared" si="80"/>
        <v>67152</v>
      </c>
      <c r="AR196" s="36">
        <f t="shared" si="81"/>
        <v>103400</v>
      </c>
      <c r="AS196" s="32">
        <f t="shared" si="82"/>
        <v>1592</v>
      </c>
      <c r="AT196" s="32">
        <f t="shared" si="83"/>
        <v>170552</v>
      </c>
      <c r="AV196" s="35">
        <v>148000</v>
      </c>
      <c r="AW196" s="8">
        <f t="shared" si="84"/>
        <v>12650</v>
      </c>
      <c r="AX196" s="8">
        <f t="shared" si="85"/>
        <v>160650</v>
      </c>
      <c r="AY196" s="1">
        <v>15</v>
      </c>
      <c r="AZ196" s="40">
        <f t="shared" si="88"/>
        <v>47</v>
      </c>
      <c r="BA196" s="8">
        <f t="shared" si="86"/>
        <v>-29350</v>
      </c>
    </row>
    <row r="197" customHeight="1" spans="1:53">
      <c r="A197" s="15">
        <v>194</v>
      </c>
      <c r="B197" s="16" t="s">
        <v>128</v>
      </c>
      <c r="C197" s="16" t="s">
        <v>644</v>
      </c>
      <c r="D197" s="16" t="s">
        <v>123</v>
      </c>
      <c r="E197" s="16" t="s">
        <v>632</v>
      </c>
      <c r="F197" s="17">
        <v>112830</v>
      </c>
      <c r="G197" s="17" t="s">
        <v>645</v>
      </c>
      <c r="H197" s="17" t="s">
        <v>126</v>
      </c>
      <c r="I197" s="17" t="s">
        <v>27</v>
      </c>
      <c r="J197" s="17">
        <v>29</v>
      </c>
      <c r="K197" s="17" t="s">
        <v>52</v>
      </c>
      <c r="L197" s="17" t="s">
        <v>182</v>
      </c>
      <c r="M197" s="20">
        <v>41989</v>
      </c>
      <c r="N197" s="20">
        <v>47468</v>
      </c>
      <c r="O197" s="20">
        <v>44587</v>
      </c>
      <c r="P197" s="21">
        <f t="shared" si="104"/>
        <v>7.89</v>
      </c>
      <c r="Q197" s="20">
        <v>43550</v>
      </c>
      <c r="R197" s="20">
        <v>45741</v>
      </c>
      <c r="S197" s="24">
        <f t="shared" ref="S197:S260" si="110">DATEDIF(O197,R197,"d")/30</f>
        <v>38</v>
      </c>
      <c r="T197" s="25">
        <v>720</v>
      </c>
      <c r="U197" s="25">
        <v>190000</v>
      </c>
      <c r="V197" s="25">
        <f t="shared" ref="V197:V260" si="111">AX197</f>
        <v>234462</v>
      </c>
      <c r="W197" s="26">
        <f t="shared" ref="W197:W260" si="112">DATEDIF(N197,R197,"d")/30</f>
        <v>-58</v>
      </c>
      <c r="X197" s="25"/>
      <c r="Y197" s="25">
        <v>2200</v>
      </c>
      <c r="Z197" s="17">
        <v>2</v>
      </c>
      <c r="AA197" s="24">
        <f t="shared" ref="AA197:AA260" si="113">AD197+AH197+AL197</f>
        <v>11494</v>
      </c>
      <c r="AB197" s="17"/>
      <c r="AC197" s="29">
        <v>44896</v>
      </c>
      <c r="AD197" s="15">
        <v>3078</v>
      </c>
      <c r="AE197" s="30">
        <v>45054</v>
      </c>
      <c r="AF197" s="31">
        <f t="shared" ref="AF197:AF233" si="114">DATEDIF(AC197,AE197,"d")</f>
        <v>158</v>
      </c>
      <c r="AG197" s="32">
        <f t="shared" si="87"/>
        <v>1332</v>
      </c>
      <c r="AH197" s="15">
        <v>4791.36</v>
      </c>
      <c r="AI197" s="30">
        <v>45076</v>
      </c>
      <c r="AJ197" s="31">
        <f t="shared" ref="AJ197:AJ201" si="115">DATEDIF(AC197,AI197,"d")</f>
        <v>180</v>
      </c>
      <c r="AK197" s="32">
        <f t="shared" si="108"/>
        <v>2363</v>
      </c>
      <c r="AL197" s="15">
        <v>3625</v>
      </c>
      <c r="AM197" s="30">
        <v>45074</v>
      </c>
      <c r="AN197" s="31">
        <f t="shared" si="107"/>
        <v>178</v>
      </c>
      <c r="AO197" s="32">
        <f t="shared" si="109"/>
        <v>1768</v>
      </c>
      <c r="AP197" s="36">
        <f t="shared" ref="AP197:AP260" si="116">AX197/AY197*P197</f>
        <v>123327</v>
      </c>
      <c r="AQ197" s="32">
        <f t="shared" ref="AQ197:AQ260" si="117">IF(AP197&lt;20000,20000,AP197)</f>
        <v>123327</v>
      </c>
      <c r="AR197" s="36">
        <f t="shared" ref="AR197:AR260" si="118">Y197*AZ197</f>
        <v>83600</v>
      </c>
      <c r="AS197" s="32">
        <f t="shared" ref="AS197:AS260" si="119">AG197+AK197+AO197</f>
        <v>5463</v>
      </c>
      <c r="AT197" s="32">
        <f t="shared" ref="AT197:AT260" si="120">SUM(AQ197+AR197)</f>
        <v>206927</v>
      </c>
      <c r="AV197" s="1">
        <v>216000</v>
      </c>
      <c r="AW197" s="8">
        <f t="shared" ref="AW197:AW260" si="121">AV197/1.17*0.1</f>
        <v>18462</v>
      </c>
      <c r="AX197" s="8">
        <f t="shared" ref="AX197:AX260" si="122">AV197+AW197</f>
        <v>234462</v>
      </c>
      <c r="AY197" s="1">
        <v>15</v>
      </c>
      <c r="AZ197" s="40">
        <f t="shared" ref="AZ197:AZ259" si="123">IF(S197&lt;6,6,S197)</f>
        <v>38</v>
      </c>
      <c r="BA197" s="8">
        <f t="shared" ref="BA197:BA260" si="124">AX197-U197</f>
        <v>44462</v>
      </c>
    </row>
    <row r="198" customHeight="1" spans="1:53">
      <c r="A198" s="15">
        <v>195</v>
      </c>
      <c r="B198" s="16" t="s">
        <v>217</v>
      </c>
      <c r="C198" s="16" t="s">
        <v>646</v>
      </c>
      <c r="D198" s="16" t="s">
        <v>123</v>
      </c>
      <c r="E198" s="16" t="s">
        <v>632</v>
      </c>
      <c r="F198" s="17">
        <v>112923</v>
      </c>
      <c r="G198" s="17" t="s">
        <v>647</v>
      </c>
      <c r="H198" s="17" t="s">
        <v>126</v>
      </c>
      <c r="I198" s="17" t="s">
        <v>27</v>
      </c>
      <c r="J198" s="17">
        <v>30</v>
      </c>
      <c r="K198" s="17" t="s">
        <v>39</v>
      </c>
      <c r="L198" s="17" t="s">
        <v>452</v>
      </c>
      <c r="M198" s="20">
        <v>41733</v>
      </c>
      <c r="N198" s="20">
        <v>47212</v>
      </c>
      <c r="O198" s="20">
        <v>44587</v>
      </c>
      <c r="P198" s="21">
        <f t="shared" si="104"/>
        <v>7.19</v>
      </c>
      <c r="Q198" s="20">
        <v>43802</v>
      </c>
      <c r="R198" s="20">
        <v>45993</v>
      </c>
      <c r="S198" s="24">
        <f t="shared" si="110"/>
        <v>47</v>
      </c>
      <c r="T198" s="25">
        <v>720</v>
      </c>
      <c r="U198" s="25">
        <v>190000</v>
      </c>
      <c r="V198" s="25">
        <f t="shared" si="111"/>
        <v>186158</v>
      </c>
      <c r="W198" s="26">
        <f t="shared" si="112"/>
        <v>-41</v>
      </c>
      <c r="X198" s="25"/>
      <c r="Y198" s="25">
        <v>2200</v>
      </c>
      <c r="Z198" s="17">
        <v>2</v>
      </c>
      <c r="AA198" s="24">
        <f t="shared" si="113"/>
        <v>11472</v>
      </c>
      <c r="AB198" s="17"/>
      <c r="AC198" s="29">
        <v>44896</v>
      </c>
      <c r="AD198" s="15">
        <v>3078</v>
      </c>
      <c r="AE198" s="30">
        <v>45035</v>
      </c>
      <c r="AF198" s="31">
        <f t="shared" si="114"/>
        <v>139</v>
      </c>
      <c r="AG198" s="32">
        <f t="shared" si="87"/>
        <v>1172</v>
      </c>
      <c r="AH198" s="15">
        <v>4644.1</v>
      </c>
      <c r="AI198" s="30">
        <v>44880</v>
      </c>
      <c r="AJ198" s="31">
        <v>0</v>
      </c>
      <c r="AK198" s="31">
        <v>0</v>
      </c>
      <c r="AL198" s="15">
        <v>3750</v>
      </c>
      <c r="AM198" s="30">
        <v>44890</v>
      </c>
      <c r="AN198" s="31">
        <v>0</v>
      </c>
      <c r="AO198" s="31">
        <v>0</v>
      </c>
      <c r="AP198" s="36">
        <f t="shared" si="116"/>
        <v>89232</v>
      </c>
      <c r="AQ198" s="32">
        <f t="shared" si="117"/>
        <v>89232</v>
      </c>
      <c r="AR198" s="36">
        <f t="shared" si="118"/>
        <v>103400</v>
      </c>
      <c r="AS198" s="32">
        <f t="shared" si="119"/>
        <v>1172</v>
      </c>
      <c r="AT198" s="32">
        <f t="shared" si="120"/>
        <v>192632</v>
      </c>
      <c r="AV198" s="1">
        <v>171500</v>
      </c>
      <c r="AW198" s="8">
        <f t="shared" si="121"/>
        <v>14658</v>
      </c>
      <c r="AX198" s="8">
        <f t="shared" si="122"/>
        <v>186158</v>
      </c>
      <c r="AY198" s="1">
        <v>15</v>
      </c>
      <c r="AZ198" s="40">
        <f t="shared" si="123"/>
        <v>47</v>
      </c>
      <c r="BA198" s="8">
        <f t="shared" si="124"/>
        <v>-3842</v>
      </c>
    </row>
    <row r="199" customHeight="1" spans="1:53">
      <c r="A199" s="15">
        <v>196</v>
      </c>
      <c r="B199" s="16" t="s">
        <v>217</v>
      </c>
      <c r="C199" s="73" t="s">
        <v>648</v>
      </c>
      <c r="D199" s="16" t="s">
        <v>123</v>
      </c>
      <c r="E199" s="16" t="s">
        <v>632</v>
      </c>
      <c r="F199" s="17">
        <v>112829</v>
      </c>
      <c r="G199" s="17" t="s">
        <v>649</v>
      </c>
      <c r="H199" s="17" t="s">
        <v>126</v>
      </c>
      <c r="I199" s="17" t="s">
        <v>27</v>
      </c>
      <c r="J199" s="17">
        <v>31</v>
      </c>
      <c r="K199" s="17" t="s">
        <v>37</v>
      </c>
      <c r="L199" s="17" t="s">
        <v>440</v>
      </c>
      <c r="M199" s="20">
        <v>41473</v>
      </c>
      <c r="N199" s="20">
        <v>46952</v>
      </c>
      <c r="O199" s="20">
        <v>44587</v>
      </c>
      <c r="P199" s="21">
        <f t="shared" si="104"/>
        <v>6.48</v>
      </c>
      <c r="Q199" s="20">
        <v>43979</v>
      </c>
      <c r="R199" s="20">
        <v>46169</v>
      </c>
      <c r="S199" s="24">
        <f t="shared" si="110"/>
        <v>53</v>
      </c>
      <c r="T199" s="25">
        <v>720</v>
      </c>
      <c r="U199" s="25">
        <v>190000</v>
      </c>
      <c r="V199" s="25">
        <f t="shared" si="111"/>
        <v>178560</v>
      </c>
      <c r="W199" s="26">
        <f t="shared" si="112"/>
        <v>-26</v>
      </c>
      <c r="X199" s="25"/>
      <c r="Y199" s="25">
        <v>2200</v>
      </c>
      <c r="Z199" s="17">
        <v>2</v>
      </c>
      <c r="AA199" s="24">
        <f t="shared" si="113"/>
        <v>11597</v>
      </c>
      <c r="AB199" s="17"/>
      <c r="AC199" s="29">
        <v>44896</v>
      </c>
      <c r="AD199" s="15">
        <v>3078</v>
      </c>
      <c r="AE199" s="30">
        <v>45108</v>
      </c>
      <c r="AF199" s="31">
        <f t="shared" si="114"/>
        <v>212</v>
      </c>
      <c r="AG199" s="32">
        <f t="shared" si="87"/>
        <v>1788</v>
      </c>
      <c r="AH199" s="15">
        <v>4644.1</v>
      </c>
      <c r="AI199" s="30">
        <v>45108</v>
      </c>
      <c r="AJ199" s="31">
        <f t="shared" si="115"/>
        <v>212</v>
      </c>
      <c r="AK199" s="32">
        <f t="shared" si="108"/>
        <v>2697</v>
      </c>
      <c r="AL199" s="15">
        <v>3875</v>
      </c>
      <c r="AM199" s="30">
        <v>45129</v>
      </c>
      <c r="AN199" s="31">
        <f t="shared" si="107"/>
        <v>233</v>
      </c>
      <c r="AO199" s="32">
        <f t="shared" si="109"/>
        <v>2474</v>
      </c>
      <c r="AP199" s="36">
        <f t="shared" si="116"/>
        <v>77138</v>
      </c>
      <c r="AQ199" s="32">
        <f t="shared" si="117"/>
        <v>77138</v>
      </c>
      <c r="AR199" s="36">
        <f t="shared" si="118"/>
        <v>116600</v>
      </c>
      <c r="AS199" s="32">
        <f t="shared" si="119"/>
        <v>6959</v>
      </c>
      <c r="AT199" s="32">
        <f t="shared" si="120"/>
        <v>193738</v>
      </c>
      <c r="AV199" s="35">
        <v>164500</v>
      </c>
      <c r="AW199" s="8">
        <f t="shared" si="121"/>
        <v>14060</v>
      </c>
      <c r="AX199" s="8">
        <f t="shared" si="122"/>
        <v>178560</v>
      </c>
      <c r="AY199" s="1">
        <v>15</v>
      </c>
      <c r="AZ199" s="40">
        <f t="shared" si="123"/>
        <v>53</v>
      </c>
      <c r="BA199" s="8">
        <f t="shared" si="124"/>
        <v>-11440</v>
      </c>
    </row>
    <row r="200" customHeight="1" spans="1:53">
      <c r="A200" s="15">
        <v>197</v>
      </c>
      <c r="B200" s="16" t="s">
        <v>217</v>
      </c>
      <c r="C200" s="16" t="s">
        <v>650</v>
      </c>
      <c r="D200" s="16" t="s">
        <v>123</v>
      </c>
      <c r="E200" s="16" t="s">
        <v>632</v>
      </c>
      <c r="F200" s="17">
        <v>112820</v>
      </c>
      <c r="G200" s="17" t="s">
        <v>651</v>
      </c>
      <c r="H200" s="17" t="s">
        <v>126</v>
      </c>
      <c r="I200" s="17" t="s">
        <v>27</v>
      </c>
      <c r="J200" s="17">
        <v>31</v>
      </c>
      <c r="K200" s="17" t="s">
        <v>39</v>
      </c>
      <c r="L200" s="17" t="s">
        <v>458</v>
      </c>
      <c r="M200" s="20">
        <v>42702</v>
      </c>
      <c r="N200" s="20">
        <v>48180</v>
      </c>
      <c r="O200" s="20">
        <v>44587</v>
      </c>
      <c r="P200" s="21">
        <f t="shared" si="104"/>
        <v>9.84</v>
      </c>
      <c r="Q200" s="20">
        <v>43979</v>
      </c>
      <c r="R200" s="20">
        <v>46169</v>
      </c>
      <c r="S200" s="24">
        <f t="shared" si="110"/>
        <v>53</v>
      </c>
      <c r="T200" s="25">
        <v>720</v>
      </c>
      <c r="U200" s="25">
        <v>190000</v>
      </c>
      <c r="V200" s="25">
        <f t="shared" si="111"/>
        <v>186158</v>
      </c>
      <c r="W200" s="26">
        <f t="shared" si="112"/>
        <v>-67</v>
      </c>
      <c r="X200" s="25"/>
      <c r="Y200" s="25">
        <v>2200</v>
      </c>
      <c r="Z200" s="17">
        <v>2</v>
      </c>
      <c r="AA200" s="24">
        <f t="shared" si="113"/>
        <v>11017</v>
      </c>
      <c r="AB200" s="17"/>
      <c r="AC200" s="29">
        <v>44896</v>
      </c>
      <c r="AD200" s="15">
        <v>3078</v>
      </c>
      <c r="AE200" s="30">
        <v>45056</v>
      </c>
      <c r="AF200" s="31">
        <f t="shared" si="114"/>
        <v>160</v>
      </c>
      <c r="AG200" s="32">
        <f t="shared" si="87"/>
        <v>1349</v>
      </c>
      <c r="AH200" s="15">
        <v>4063.59</v>
      </c>
      <c r="AI200" s="30">
        <v>45075</v>
      </c>
      <c r="AJ200" s="31">
        <f t="shared" si="115"/>
        <v>179</v>
      </c>
      <c r="AK200" s="32">
        <f t="shared" si="108"/>
        <v>1993</v>
      </c>
      <c r="AL200" s="15">
        <v>3875</v>
      </c>
      <c r="AM200" s="30">
        <v>45075</v>
      </c>
      <c r="AN200" s="31">
        <f t="shared" si="107"/>
        <v>179</v>
      </c>
      <c r="AO200" s="32">
        <f t="shared" si="109"/>
        <v>1900</v>
      </c>
      <c r="AP200" s="36">
        <f t="shared" si="116"/>
        <v>122120</v>
      </c>
      <c r="AQ200" s="32">
        <f t="shared" si="117"/>
        <v>122120</v>
      </c>
      <c r="AR200" s="36">
        <f t="shared" si="118"/>
        <v>116600</v>
      </c>
      <c r="AS200" s="32">
        <f t="shared" si="119"/>
        <v>5242</v>
      </c>
      <c r="AT200" s="32">
        <f t="shared" si="120"/>
        <v>238720</v>
      </c>
      <c r="AV200" s="1">
        <v>171500</v>
      </c>
      <c r="AW200" s="8">
        <f t="shared" si="121"/>
        <v>14658</v>
      </c>
      <c r="AX200" s="8">
        <f t="shared" si="122"/>
        <v>186158</v>
      </c>
      <c r="AY200" s="1">
        <v>15</v>
      </c>
      <c r="AZ200" s="40">
        <f t="shared" si="123"/>
        <v>53</v>
      </c>
      <c r="BA200" s="8">
        <f t="shared" si="124"/>
        <v>-3842</v>
      </c>
    </row>
    <row r="201" customHeight="1" spans="1:53">
      <c r="A201" s="15">
        <v>198</v>
      </c>
      <c r="B201" s="16" t="s">
        <v>652</v>
      </c>
      <c r="C201" s="16" t="s">
        <v>653</v>
      </c>
      <c r="D201" s="16" t="s">
        <v>123</v>
      </c>
      <c r="E201" s="16" t="s">
        <v>654</v>
      </c>
      <c r="F201" s="17">
        <v>112675</v>
      </c>
      <c r="G201" s="17" t="s">
        <v>655</v>
      </c>
      <c r="H201" s="17" t="s">
        <v>132</v>
      </c>
      <c r="I201" s="17" t="s">
        <v>26</v>
      </c>
      <c r="J201" s="17">
        <v>19</v>
      </c>
      <c r="K201" s="17" t="s">
        <v>44</v>
      </c>
      <c r="L201" s="17" t="s">
        <v>133</v>
      </c>
      <c r="M201" s="20">
        <v>41445</v>
      </c>
      <c r="N201" s="20">
        <v>45097</v>
      </c>
      <c r="O201" s="20">
        <v>44587</v>
      </c>
      <c r="P201" s="21">
        <f t="shared" si="104"/>
        <v>1.4</v>
      </c>
      <c r="Q201" s="20">
        <v>43076</v>
      </c>
      <c r="R201" s="20">
        <v>45107</v>
      </c>
      <c r="S201" s="24">
        <f t="shared" si="110"/>
        <v>17</v>
      </c>
      <c r="T201" s="25">
        <v>720</v>
      </c>
      <c r="U201" s="25">
        <v>150000</v>
      </c>
      <c r="V201" s="25">
        <f t="shared" si="111"/>
        <v>98778</v>
      </c>
      <c r="W201" s="26">
        <f t="shared" si="112"/>
        <v>0</v>
      </c>
      <c r="X201" s="25"/>
      <c r="Y201" s="25">
        <v>2200</v>
      </c>
      <c r="Z201" s="17">
        <v>2</v>
      </c>
      <c r="AA201" s="24">
        <f t="shared" si="113"/>
        <v>5293</v>
      </c>
      <c r="AB201" s="17"/>
      <c r="AC201" s="29">
        <v>44896</v>
      </c>
      <c r="AD201" s="15">
        <v>1834</v>
      </c>
      <c r="AE201" s="30">
        <v>45094</v>
      </c>
      <c r="AF201" s="31">
        <f t="shared" si="114"/>
        <v>198</v>
      </c>
      <c r="AG201" s="32">
        <f t="shared" si="87"/>
        <v>995</v>
      </c>
      <c r="AH201" s="15">
        <v>1083.76</v>
      </c>
      <c r="AI201" s="30">
        <v>45095</v>
      </c>
      <c r="AJ201" s="31">
        <f t="shared" si="115"/>
        <v>199</v>
      </c>
      <c r="AK201" s="32">
        <f t="shared" si="108"/>
        <v>591</v>
      </c>
      <c r="AL201" s="15">
        <v>2375</v>
      </c>
      <c r="AM201" s="30">
        <v>45093</v>
      </c>
      <c r="AN201" s="31">
        <f t="shared" si="107"/>
        <v>197</v>
      </c>
      <c r="AO201" s="32">
        <f t="shared" si="109"/>
        <v>1282</v>
      </c>
      <c r="AP201" s="36">
        <f t="shared" si="116"/>
        <v>13829</v>
      </c>
      <c r="AQ201" s="32">
        <f t="shared" si="117"/>
        <v>20000</v>
      </c>
      <c r="AR201" s="36">
        <f t="shared" si="118"/>
        <v>37400</v>
      </c>
      <c r="AS201" s="32">
        <f t="shared" si="119"/>
        <v>2868</v>
      </c>
      <c r="AT201" s="32">
        <f t="shared" si="120"/>
        <v>57400</v>
      </c>
      <c r="AV201" s="1">
        <f t="shared" ref="AV201:AV203" si="125">98500-7500</f>
        <v>91000</v>
      </c>
      <c r="AW201" s="8">
        <f t="shared" si="121"/>
        <v>7778</v>
      </c>
      <c r="AX201" s="8">
        <f t="shared" si="122"/>
        <v>98778</v>
      </c>
      <c r="AY201" s="1">
        <v>10</v>
      </c>
      <c r="AZ201" s="40">
        <f t="shared" si="123"/>
        <v>17</v>
      </c>
      <c r="BA201" s="8">
        <f t="shared" si="124"/>
        <v>-51222</v>
      </c>
    </row>
    <row r="202" customHeight="1" spans="1:53">
      <c r="A202" s="15">
        <v>199</v>
      </c>
      <c r="B202" s="16" t="s">
        <v>656</v>
      </c>
      <c r="C202" s="16" t="s">
        <v>657</v>
      </c>
      <c r="D202" s="16" t="s">
        <v>123</v>
      </c>
      <c r="E202" s="16" t="s">
        <v>654</v>
      </c>
      <c r="F202" s="17">
        <v>112674</v>
      </c>
      <c r="G202" s="17" t="s">
        <v>658</v>
      </c>
      <c r="H202" s="17" t="s">
        <v>132</v>
      </c>
      <c r="I202" s="17" t="s">
        <v>26</v>
      </c>
      <c r="J202" s="17">
        <v>19</v>
      </c>
      <c r="K202" s="17" t="s">
        <v>44</v>
      </c>
      <c r="L202" s="17" t="s">
        <v>133</v>
      </c>
      <c r="M202" s="20">
        <v>41445</v>
      </c>
      <c r="N202" s="20">
        <v>45097</v>
      </c>
      <c r="O202" s="20">
        <v>44587</v>
      </c>
      <c r="P202" s="21">
        <f t="shared" si="104"/>
        <v>1.4</v>
      </c>
      <c r="Q202" s="20">
        <v>43319</v>
      </c>
      <c r="R202" s="20">
        <v>45107</v>
      </c>
      <c r="S202" s="24">
        <f t="shared" si="110"/>
        <v>17</v>
      </c>
      <c r="T202" s="25">
        <v>720</v>
      </c>
      <c r="U202" s="25">
        <v>150000</v>
      </c>
      <c r="V202" s="25">
        <f t="shared" si="111"/>
        <v>98778</v>
      </c>
      <c r="W202" s="26">
        <f t="shared" si="112"/>
        <v>0</v>
      </c>
      <c r="X202" s="25">
        <v>71800</v>
      </c>
      <c r="Y202" s="25">
        <v>2200</v>
      </c>
      <c r="Z202" s="17">
        <v>2</v>
      </c>
      <c r="AA202" s="24">
        <f t="shared" si="113"/>
        <v>4471</v>
      </c>
      <c r="AB202" s="17"/>
      <c r="AC202" s="29">
        <v>44896</v>
      </c>
      <c r="AD202" s="15">
        <v>2096</v>
      </c>
      <c r="AE202" s="30">
        <v>44918</v>
      </c>
      <c r="AF202" s="31">
        <f t="shared" si="114"/>
        <v>22</v>
      </c>
      <c r="AG202" s="32">
        <f t="shared" si="87"/>
        <v>126</v>
      </c>
      <c r="AH202" s="15"/>
      <c r="AI202" s="30"/>
      <c r="AJ202" s="31"/>
      <c r="AK202" s="32">
        <f t="shared" si="108"/>
        <v>0</v>
      </c>
      <c r="AL202" s="15">
        <v>2375</v>
      </c>
      <c r="AM202" s="30">
        <v>45093</v>
      </c>
      <c r="AN202" s="31">
        <f t="shared" si="107"/>
        <v>197</v>
      </c>
      <c r="AO202" s="32">
        <f t="shared" si="109"/>
        <v>1282</v>
      </c>
      <c r="AP202" s="36">
        <f t="shared" si="116"/>
        <v>13829</v>
      </c>
      <c r="AQ202" s="32">
        <f t="shared" si="117"/>
        <v>20000</v>
      </c>
      <c r="AR202" s="36">
        <f t="shared" si="118"/>
        <v>37400</v>
      </c>
      <c r="AS202" s="32">
        <f t="shared" si="119"/>
        <v>1408</v>
      </c>
      <c r="AT202" s="32">
        <f t="shared" si="120"/>
        <v>57400</v>
      </c>
      <c r="AV202" s="1">
        <f t="shared" si="125"/>
        <v>91000</v>
      </c>
      <c r="AW202" s="8">
        <f t="shared" si="121"/>
        <v>7778</v>
      </c>
      <c r="AX202" s="8">
        <f t="shared" si="122"/>
        <v>98778</v>
      </c>
      <c r="AY202" s="1">
        <v>10</v>
      </c>
      <c r="AZ202" s="40">
        <f t="shared" si="123"/>
        <v>17</v>
      </c>
      <c r="BA202" s="8">
        <f t="shared" si="124"/>
        <v>-51222</v>
      </c>
    </row>
    <row r="203" customHeight="1" spans="1:53">
      <c r="A203" s="15">
        <v>200</v>
      </c>
      <c r="B203" s="16" t="s">
        <v>659</v>
      </c>
      <c r="C203" s="73" t="s">
        <v>660</v>
      </c>
      <c r="D203" s="16" t="s">
        <v>123</v>
      </c>
      <c r="E203" s="16" t="s">
        <v>654</v>
      </c>
      <c r="F203" s="17">
        <v>112673</v>
      </c>
      <c r="G203" s="17" t="s">
        <v>661</v>
      </c>
      <c r="H203" s="17" t="s">
        <v>132</v>
      </c>
      <c r="I203" s="17" t="s">
        <v>26</v>
      </c>
      <c r="J203" s="17">
        <v>19</v>
      </c>
      <c r="K203" s="17" t="s">
        <v>44</v>
      </c>
      <c r="L203" s="17" t="s">
        <v>133</v>
      </c>
      <c r="M203" s="20">
        <v>41571</v>
      </c>
      <c r="N203" s="20">
        <v>45223</v>
      </c>
      <c r="O203" s="20">
        <v>44587</v>
      </c>
      <c r="P203" s="21">
        <f t="shared" si="104"/>
        <v>1.74</v>
      </c>
      <c r="Q203" s="20">
        <v>42916</v>
      </c>
      <c r="R203" s="20">
        <v>45106</v>
      </c>
      <c r="S203" s="24">
        <f t="shared" si="110"/>
        <v>17</v>
      </c>
      <c r="T203" s="25">
        <v>720</v>
      </c>
      <c r="U203" s="25">
        <v>150000</v>
      </c>
      <c r="V203" s="25">
        <f t="shared" si="111"/>
        <v>98778</v>
      </c>
      <c r="W203" s="26">
        <f t="shared" si="112"/>
        <v>-4</v>
      </c>
      <c r="X203" s="25"/>
      <c r="Y203" s="25">
        <v>2200</v>
      </c>
      <c r="Z203" s="17">
        <v>2</v>
      </c>
      <c r="AA203" s="24">
        <f t="shared" si="113"/>
        <v>6436</v>
      </c>
      <c r="AB203" s="17"/>
      <c r="AC203" s="29">
        <v>44896</v>
      </c>
      <c r="AD203" s="15">
        <v>1834</v>
      </c>
      <c r="AE203" s="30">
        <v>44878</v>
      </c>
      <c r="AF203" s="31">
        <v>0</v>
      </c>
      <c r="AG203" s="31">
        <v>0</v>
      </c>
      <c r="AH203" s="15">
        <v>2227.16</v>
      </c>
      <c r="AI203" s="30">
        <v>44878</v>
      </c>
      <c r="AJ203" s="31">
        <v>0</v>
      </c>
      <c r="AK203" s="31">
        <v>0</v>
      </c>
      <c r="AL203" s="15">
        <v>2375</v>
      </c>
      <c r="AM203" s="30">
        <v>45101</v>
      </c>
      <c r="AN203" s="31">
        <f t="shared" si="107"/>
        <v>205</v>
      </c>
      <c r="AO203" s="32">
        <f t="shared" si="109"/>
        <v>1334</v>
      </c>
      <c r="AP203" s="36">
        <f t="shared" si="116"/>
        <v>17187</v>
      </c>
      <c r="AQ203" s="32">
        <f t="shared" si="117"/>
        <v>20000</v>
      </c>
      <c r="AR203" s="36">
        <f t="shared" si="118"/>
        <v>37400</v>
      </c>
      <c r="AS203" s="32">
        <f t="shared" si="119"/>
        <v>1334</v>
      </c>
      <c r="AT203" s="32">
        <f t="shared" si="120"/>
        <v>57400</v>
      </c>
      <c r="AV203" s="1">
        <f t="shared" si="125"/>
        <v>91000</v>
      </c>
      <c r="AW203" s="8">
        <f t="shared" si="121"/>
        <v>7778</v>
      </c>
      <c r="AX203" s="8">
        <f t="shared" si="122"/>
        <v>98778</v>
      </c>
      <c r="AY203" s="1">
        <v>10</v>
      </c>
      <c r="AZ203" s="40">
        <f t="shared" si="123"/>
        <v>17</v>
      </c>
      <c r="BA203" s="8">
        <f t="shared" si="124"/>
        <v>-51222</v>
      </c>
    </row>
    <row r="204" customHeight="1" spans="1:53">
      <c r="A204" s="15">
        <v>201</v>
      </c>
      <c r="B204" s="16" t="s">
        <v>662</v>
      </c>
      <c r="C204" s="16" t="s">
        <v>663</v>
      </c>
      <c r="D204" s="16" t="s">
        <v>123</v>
      </c>
      <c r="E204" s="16" t="s">
        <v>654</v>
      </c>
      <c r="F204" s="17">
        <v>112672</v>
      </c>
      <c r="G204" s="17" t="s">
        <v>664</v>
      </c>
      <c r="H204" s="17" t="s">
        <v>132</v>
      </c>
      <c r="I204" s="17" t="s">
        <v>26</v>
      </c>
      <c r="J204" s="17">
        <v>19</v>
      </c>
      <c r="K204" s="17" t="s">
        <v>44</v>
      </c>
      <c r="L204" s="17" t="s">
        <v>133</v>
      </c>
      <c r="M204" s="20">
        <v>41989</v>
      </c>
      <c r="N204" s="20">
        <v>45642</v>
      </c>
      <c r="O204" s="20">
        <v>44587</v>
      </c>
      <c r="P204" s="21">
        <f t="shared" si="104"/>
        <v>2.89</v>
      </c>
      <c r="Q204" s="20">
        <v>42684</v>
      </c>
      <c r="R204" s="20">
        <v>44875</v>
      </c>
      <c r="S204" s="24">
        <f t="shared" si="110"/>
        <v>10</v>
      </c>
      <c r="T204" s="25">
        <v>720</v>
      </c>
      <c r="U204" s="25">
        <v>150000</v>
      </c>
      <c r="V204" s="25">
        <f t="shared" si="111"/>
        <v>106919</v>
      </c>
      <c r="W204" s="26">
        <f t="shared" si="112"/>
        <v>-26</v>
      </c>
      <c r="X204" s="25"/>
      <c r="Y204" s="25">
        <v>2200</v>
      </c>
      <c r="Z204" s="17">
        <v>2</v>
      </c>
      <c r="AA204" s="24">
        <f t="shared" si="113"/>
        <v>5859</v>
      </c>
      <c r="AB204" s="17"/>
      <c r="AC204" s="29">
        <v>44896</v>
      </c>
      <c r="AD204" s="15">
        <v>1834</v>
      </c>
      <c r="AE204" s="30">
        <v>44897</v>
      </c>
      <c r="AF204" s="31">
        <f t="shared" si="114"/>
        <v>1</v>
      </c>
      <c r="AG204" s="32">
        <f t="shared" si="87"/>
        <v>5</v>
      </c>
      <c r="AH204" s="15">
        <v>1649.75</v>
      </c>
      <c r="AI204" s="30">
        <v>44897</v>
      </c>
      <c r="AJ204" s="31">
        <f t="shared" ref="AJ204:AJ222" si="126">DATEDIF(AC204,AI204,"d")</f>
        <v>1</v>
      </c>
      <c r="AK204" s="32">
        <f t="shared" si="108"/>
        <v>5</v>
      </c>
      <c r="AL204" s="15">
        <v>2375</v>
      </c>
      <c r="AM204" s="30">
        <v>44896</v>
      </c>
      <c r="AN204" s="31">
        <f t="shared" si="107"/>
        <v>0</v>
      </c>
      <c r="AO204" s="32">
        <f t="shared" si="109"/>
        <v>0</v>
      </c>
      <c r="AP204" s="36">
        <f t="shared" si="116"/>
        <v>30900</v>
      </c>
      <c r="AQ204" s="32">
        <f t="shared" si="117"/>
        <v>30900</v>
      </c>
      <c r="AR204" s="36">
        <f t="shared" si="118"/>
        <v>24200</v>
      </c>
      <c r="AS204" s="32">
        <f t="shared" si="119"/>
        <v>10</v>
      </c>
      <c r="AT204" s="32">
        <f t="shared" si="120"/>
        <v>55100</v>
      </c>
      <c r="AV204" s="1">
        <v>98500</v>
      </c>
      <c r="AW204" s="8">
        <f t="shared" si="121"/>
        <v>8419</v>
      </c>
      <c r="AX204" s="8">
        <f t="shared" si="122"/>
        <v>106919</v>
      </c>
      <c r="AY204" s="1">
        <v>10</v>
      </c>
      <c r="AZ204" s="40">
        <f t="shared" ref="AZ204:AZ220" si="127">S204+1</f>
        <v>11</v>
      </c>
      <c r="BA204" s="8">
        <f t="shared" si="124"/>
        <v>-43081</v>
      </c>
    </row>
    <row r="205" customHeight="1" spans="1:53">
      <c r="A205" s="15">
        <v>202</v>
      </c>
      <c r="B205" s="16" t="s">
        <v>230</v>
      </c>
      <c r="C205" s="16" t="s">
        <v>665</v>
      </c>
      <c r="D205" s="16" t="s">
        <v>123</v>
      </c>
      <c r="E205" s="16" t="s">
        <v>666</v>
      </c>
      <c r="F205" s="17">
        <v>112537</v>
      </c>
      <c r="G205" s="17" t="s">
        <v>667</v>
      </c>
      <c r="H205" s="17" t="s">
        <v>126</v>
      </c>
      <c r="I205" s="17" t="s">
        <v>27</v>
      </c>
      <c r="J205" s="17">
        <v>27</v>
      </c>
      <c r="K205" s="17" t="s">
        <v>25</v>
      </c>
      <c r="L205" s="17" t="s">
        <v>276</v>
      </c>
      <c r="M205" s="20">
        <v>43066</v>
      </c>
      <c r="N205" s="20">
        <v>48545</v>
      </c>
      <c r="O205" s="20">
        <v>44587</v>
      </c>
      <c r="P205" s="21">
        <f t="shared" si="104"/>
        <v>10.84</v>
      </c>
      <c r="Q205" s="20">
        <v>44816</v>
      </c>
      <c r="R205" s="20">
        <v>44895</v>
      </c>
      <c r="S205" s="24">
        <f t="shared" si="110"/>
        <v>10</v>
      </c>
      <c r="T205" s="25">
        <v>720</v>
      </c>
      <c r="U205" s="25">
        <v>180000</v>
      </c>
      <c r="V205" s="25">
        <f t="shared" si="111"/>
        <v>184530</v>
      </c>
      <c r="W205" s="26">
        <f t="shared" si="112"/>
        <v>-122</v>
      </c>
      <c r="X205" s="25"/>
      <c r="Y205" s="25">
        <v>2200</v>
      </c>
      <c r="Z205" s="17">
        <v>2</v>
      </c>
      <c r="AA205" s="24">
        <f t="shared" si="113"/>
        <v>11901</v>
      </c>
      <c r="AB205" s="17"/>
      <c r="AC205" s="29">
        <v>44896</v>
      </c>
      <c r="AD205" s="15">
        <v>3420</v>
      </c>
      <c r="AE205" s="30">
        <v>44887</v>
      </c>
      <c r="AF205" s="31">
        <v>0</v>
      </c>
      <c r="AG205" s="31">
        <v>0</v>
      </c>
      <c r="AH205" s="15">
        <v>4107</v>
      </c>
      <c r="AI205" s="30">
        <v>44894</v>
      </c>
      <c r="AJ205" s="31">
        <v>0</v>
      </c>
      <c r="AK205" s="31">
        <v>0</v>
      </c>
      <c r="AL205" s="15">
        <v>4374</v>
      </c>
      <c r="AM205" s="30">
        <v>44894</v>
      </c>
      <c r="AN205" s="31">
        <v>0</v>
      </c>
      <c r="AO205" s="31">
        <v>0</v>
      </c>
      <c r="AP205" s="36">
        <f t="shared" si="116"/>
        <v>133354</v>
      </c>
      <c r="AQ205" s="32">
        <f t="shared" si="117"/>
        <v>133354</v>
      </c>
      <c r="AR205" s="36">
        <f t="shared" si="118"/>
        <v>24200</v>
      </c>
      <c r="AS205" s="32">
        <f t="shared" si="119"/>
        <v>0</v>
      </c>
      <c r="AT205" s="32">
        <f t="shared" si="120"/>
        <v>157554</v>
      </c>
      <c r="AV205" s="35">
        <v>170000</v>
      </c>
      <c r="AW205" s="8">
        <f t="shared" si="121"/>
        <v>14530</v>
      </c>
      <c r="AX205" s="8">
        <f t="shared" si="122"/>
        <v>184530</v>
      </c>
      <c r="AY205" s="1">
        <v>15</v>
      </c>
      <c r="AZ205" s="40">
        <f t="shared" si="127"/>
        <v>11</v>
      </c>
      <c r="BA205" s="8">
        <f t="shared" si="124"/>
        <v>4530</v>
      </c>
    </row>
    <row r="206" customHeight="1" spans="1:53">
      <c r="A206" s="15">
        <v>203</v>
      </c>
      <c r="B206" s="16" t="s">
        <v>230</v>
      </c>
      <c r="C206" s="16" t="s">
        <v>668</v>
      </c>
      <c r="D206" s="16" t="s">
        <v>123</v>
      </c>
      <c r="E206" s="16" t="s">
        <v>666</v>
      </c>
      <c r="F206" s="17">
        <v>112547</v>
      </c>
      <c r="G206" s="17" t="s">
        <v>669</v>
      </c>
      <c r="H206" s="17" t="s">
        <v>126</v>
      </c>
      <c r="I206" s="17" t="s">
        <v>27</v>
      </c>
      <c r="J206" s="17">
        <v>27</v>
      </c>
      <c r="K206" s="17" t="s">
        <v>25</v>
      </c>
      <c r="L206" s="17" t="s">
        <v>276</v>
      </c>
      <c r="M206" s="20">
        <v>43063</v>
      </c>
      <c r="N206" s="20">
        <v>48542</v>
      </c>
      <c r="O206" s="20">
        <v>44587</v>
      </c>
      <c r="P206" s="21">
        <f t="shared" si="104"/>
        <v>10.84</v>
      </c>
      <c r="Q206" s="20">
        <v>44816</v>
      </c>
      <c r="R206" s="20">
        <v>44895</v>
      </c>
      <c r="S206" s="24">
        <f t="shared" si="110"/>
        <v>10</v>
      </c>
      <c r="T206" s="25">
        <v>720</v>
      </c>
      <c r="U206" s="25">
        <v>180000</v>
      </c>
      <c r="V206" s="25">
        <f t="shared" si="111"/>
        <v>184530</v>
      </c>
      <c r="W206" s="26">
        <f t="shared" si="112"/>
        <v>-122</v>
      </c>
      <c r="X206" s="25"/>
      <c r="Y206" s="25">
        <v>2200</v>
      </c>
      <c r="Z206" s="17">
        <v>2</v>
      </c>
      <c r="AA206" s="24">
        <f t="shared" si="113"/>
        <v>10875</v>
      </c>
      <c r="AB206" s="17"/>
      <c r="AC206" s="29">
        <v>44896</v>
      </c>
      <c r="AD206" s="15">
        <v>2394</v>
      </c>
      <c r="AE206" s="30">
        <v>44887</v>
      </c>
      <c r="AF206" s="31">
        <v>0</v>
      </c>
      <c r="AG206" s="31">
        <v>0</v>
      </c>
      <c r="AH206" s="15">
        <v>4107</v>
      </c>
      <c r="AI206" s="30">
        <v>44894</v>
      </c>
      <c r="AJ206" s="31">
        <v>0</v>
      </c>
      <c r="AK206" s="31">
        <v>0</v>
      </c>
      <c r="AL206" s="15">
        <v>4374</v>
      </c>
      <c r="AM206" s="30">
        <v>44894</v>
      </c>
      <c r="AN206" s="31">
        <v>0</v>
      </c>
      <c r="AO206" s="31">
        <v>0</v>
      </c>
      <c r="AP206" s="36">
        <f t="shared" si="116"/>
        <v>133354</v>
      </c>
      <c r="AQ206" s="32">
        <f t="shared" si="117"/>
        <v>133354</v>
      </c>
      <c r="AR206" s="36">
        <f t="shared" si="118"/>
        <v>24200</v>
      </c>
      <c r="AS206" s="32">
        <f t="shared" si="119"/>
        <v>0</v>
      </c>
      <c r="AT206" s="32">
        <f t="shared" si="120"/>
        <v>157554</v>
      </c>
      <c r="AV206" s="35">
        <v>170000</v>
      </c>
      <c r="AW206" s="8">
        <f t="shared" si="121"/>
        <v>14530</v>
      </c>
      <c r="AX206" s="8">
        <f t="shared" si="122"/>
        <v>184530</v>
      </c>
      <c r="AY206" s="1">
        <v>15</v>
      </c>
      <c r="AZ206" s="40">
        <f t="shared" si="127"/>
        <v>11</v>
      </c>
      <c r="BA206" s="8">
        <f t="shared" si="124"/>
        <v>4530</v>
      </c>
    </row>
    <row r="207" customHeight="1" spans="1:53">
      <c r="A207" s="15">
        <v>204</v>
      </c>
      <c r="B207" s="16" t="s">
        <v>230</v>
      </c>
      <c r="C207" s="16" t="s">
        <v>670</v>
      </c>
      <c r="D207" s="16" t="s">
        <v>123</v>
      </c>
      <c r="E207" s="16" t="s">
        <v>666</v>
      </c>
      <c r="F207" s="17">
        <v>112540</v>
      </c>
      <c r="G207" s="17" t="s">
        <v>671</v>
      </c>
      <c r="H207" s="17" t="s">
        <v>126</v>
      </c>
      <c r="I207" s="17" t="s">
        <v>27</v>
      </c>
      <c r="J207" s="17">
        <v>27</v>
      </c>
      <c r="K207" s="17" t="s">
        <v>33</v>
      </c>
      <c r="L207" s="17" t="s">
        <v>420</v>
      </c>
      <c r="M207" s="20">
        <v>43063</v>
      </c>
      <c r="N207" s="20">
        <v>48542</v>
      </c>
      <c r="O207" s="20">
        <v>44587</v>
      </c>
      <c r="P207" s="21">
        <f t="shared" si="104"/>
        <v>10.84</v>
      </c>
      <c r="Q207" s="20">
        <v>44816</v>
      </c>
      <c r="R207" s="20">
        <v>44895</v>
      </c>
      <c r="S207" s="24">
        <f t="shared" si="110"/>
        <v>10</v>
      </c>
      <c r="T207" s="25">
        <v>720</v>
      </c>
      <c r="U207" s="25">
        <v>180000</v>
      </c>
      <c r="V207" s="25">
        <f t="shared" si="111"/>
        <v>184530</v>
      </c>
      <c r="W207" s="26">
        <f t="shared" si="112"/>
        <v>-122</v>
      </c>
      <c r="X207" s="25"/>
      <c r="Y207" s="25">
        <v>2200</v>
      </c>
      <c r="Z207" s="17">
        <v>2</v>
      </c>
      <c r="AA207" s="24">
        <f t="shared" si="113"/>
        <v>10875</v>
      </c>
      <c r="AB207" s="17"/>
      <c r="AC207" s="29">
        <v>44896</v>
      </c>
      <c r="AD207" s="15">
        <v>2394</v>
      </c>
      <c r="AE207" s="30">
        <v>44887</v>
      </c>
      <c r="AF207" s="31">
        <v>0</v>
      </c>
      <c r="AG207" s="31">
        <v>0</v>
      </c>
      <c r="AH207" s="15">
        <v>4107</v>
      </c>
      <c r="AI207" s="30">
        <v>44894</v>
      </c>
      <c r="AJ207" s="31">
        <v>0</v>
      </c>
      <c r="AK207" s="31">
        <v>0</v>
      </c>
      <c r="AL207" s="15">
        <v>4374</v>
      </c>
      <c r="AM207" s="30">
        <v>44894</v>
      </c>
      <c r="AN207" s="31">
        <v>0</v>
      </c>
      <c r="AO207" s="31">
        <v>0</v>
      </c>
      <c r="AP207" s="36">
        <f t="shared" si="116"/>
        <v>133354</v>
      </c>
      <c r="AQ207" s="32">
        <f t="shared" si="117"/>
        <v>133354</v>
      </c>
      <c r="AR207" s="36">
        <f t="shared" si="118"/>
        <v>24200</v>
      </c>
      <c r="AS207" s="32">
        <f t="shared" si="119"/>
        <v>0</v>
      </c>
      <c r="AT207" s="32">
        <f t="shared" si="120"/>
        <v>157554</v>
      </c>
      <c r="AV207" s="35">
        <v>170000</v>
      </c>
      <c r="AW207" s="8">
        <f t="shared" si="121"/>
        <v>14530</v>
      </c>
      <c r="AX207" s="8">
        <f t="shared" si="122"/>
        <v>184530</v>
      </c>
      <c r="AY207" s="1">
        <v>15</v>
      </c>
      <c r="AZ207" s="40">
        <f t="shared" si="127"/>
        <v>11</v>
      </c>
      <c r="BA207" s="8">
        <f t="shared" si="124"/>
        <v>4530</v>
      </c>
    </row>
    <row r="208" customHeight="1" spans="1:53">
      <c r="A208" s="15">
        <v>205</v>
      </c>
      <c r="B208" s="16" t="s">
        <v>230</v>
      </c>
      <c r="C208" s="16" t="s">
        <v>672</v>
      </c>
      <c r="D208" s="16" t="s">
        <v>123</v>
      </c>
      <c r="E208" s="16" t="s">
        <v>666</v>
      </c>
      <c r="F208" s="17">
        <v>112545</v>
      </c>
      <c r="G208" s="17" t="s">
        <v>673</v>
      </c>
      <c r="H208" s="17" t="s">
        <v>126</v>
      </c>
      <c r="I208" s="17" t="s">
        <v>27</v>
      </c>
      <c r="J208" s="17">
        <v>27</v>
      </c>
      <c r="K208" s="17" t="s">
        <v>33</v>
      </c>
      <c r="L208" s="17" t="s">
        <v>420</v>
      </c>
      <c r="M208" s="20">
        <v>43063</v>
      </c>
      <c r="N208" s="20">
        <v>48542</v>
      </c>
      <c r="O208" s="20">
        <v>44587</v>
      </c>
      <c r="P208" s="21">
        <f t="shared" si="104"/>
        <v>10.84</v>
      </c>
      <c r="Q208" s="20">
        <v>44816</v>
      </c>
      <c r="R208" s="20">
        <v>44895</v>
      </c>
      <c r="S208" s="24">
        <f t="shared" si="110"/>
        <v>10</v>
      </c>
      <c r="T208" s="25">
        <v>720</v>
      </c>
      <c r="U208" s="25">
        <v>180000</v>
      </c>
      <c r="V208" s="25">
        <f t="shared" si="111"/>
        <v>184530</v>
      </c>
      <c r="W208" s="26">
        <f t="shared" si="112"/>
        <v>-122</v>
      </c>
      <c r="X208" s="25"/>
      <c r="Y208" s="25">
        <v>2200</v>
      </c>
      <c r="Z208" s="17">
        <v>2</v>
      </c>
      <c r="AA208" s="24">
        <f t="shared" si="113"/>
        <v>10875</v>
      </c>
      <c r="AB208" s="17"/>
      <c r="AC208" s="29">
        <v>44896</v>
      </c>
      <c r="AD208" s="15">
        <v>2394</v>
      </c>
      <c r="AE208" s="30">
        <v>44887</v>
      </c>
      <c r="AF208" s="31">
        <v>0</v>
      </c>
      <c r="AG208" s="31">
        <v>0</v>
      </c>
      <c r="AH208" s="15">
        <v>4107</v>
      </c>
      <c r="AI208" s="30">
        <v>44894</v>
      </c>
      <c r="AJ208" s="31">
        <v>0</v>
      </c>
      <c r="AK208" s="31">
        <v>0</v>
      </c>
      <c r="AL208" s="15">
        <v>4374</v>
      </c>
      <c r="AM208" s="30">
        <v>44894</v>
      </c>
      <c r="AN208" s="31">
        <v>0</v>
      </c>
      <c r="AO208" s="31">
        <v>0</v>
      </c>
      <c r="AP208" s="36">
        <f t="shared" si="116"/>
        <v>133354</v>
      </c>
      <c r="AQ208" s="32">
        <f t="shared" si="117"/>
        <v>133354</v>
      </c>
      <c r="AR208" s="36">
        <f t="shared" si="118"/>
        <v>24200</v>
      </c>
      <c r="AS208" s="32">
        <f t="shared" si="119"/>
        <v>0</v>
      </c>
      <c r="AT208" s="32">
        <f t="shared" si="120"/>
        <v>157554</v>
      </c>
      <c r="AV208" s="35">
        <v>170000</v>
      </c>
      <c r="AW208" s="8">
        <f t="shared" si="121"/>
        <v>14530</v>
      </c>
      <c r="AX208" s="8">
        <f t="shared" si="122"/>
        <v>184530</v>
      </c>
      <c r="AY208" s="1">
        <v>15</v>
      </c>
      <c r="AZ208" s="40">
        <f t="shared" si="127"/>
        <v>11</v>
      </c>
      <c r="BA208" s="8">
        <f t="shared" si="124"/>
        <v>4530</v>
      </c>
    </row>
    <row r="209" customHeight="1" spans="1:53">
      <c r="A209" s="15">
        <v>206</v>
      </c>
      <c r="B209" s="16" t="s">
        <v>230</v>
      </c>
      <c r="C209" s="16" t="s">
        <v>674</v>
      </c>
      <c r="D209" s="16" t="s">
        <v>123</v>
      </c>
      <c r="E209" s="16" t="s">
        <v>666</v>
      </c>
      <c r="F209" s="17">
        <v>112538</v>
      </c>
      <c r="G209" s="17" t="s">
        <v>675</v>
      </c>
      <c r="H209" s="17" t="s">
        <v>126</v>
      </c>
      <c r="I209" s="17" t="s">
        <v>27</v>
      </c>
      <c r="J209" s="17">
        <v>27</v>
      </c>
      <c r="K209" s="17" t="s">
        <v>25</v>
      </c>
      <c r="L209" s="17" t="s">
        <v>276</v>
      </c>
      <c r="M209" s="20">
        <v>43063</v>
      </c>
      <c r="N209" s="20">
        <v>48542</v>
      </c>
      <c r="O209" s="20">
        <v>44587</v>
      </c>
      <c r="P209" s="21">
        <f t="shared" si="104"/>
        <v>10.84</v>
      </c>
      <c r="Q209" s="20">
        <v>44816</v>
      </c>
      <c r="R209" s="20">
        <v>44895</v>
      </c>
      <c r="S209" s="24">
        <f t="shared" si="110"/>
        <v>10</v>
      </c>
      <c r="T209" s="25">
        <v>720</v>
      </c>
      <c r="U209" s="25">
        <v>180000</v>
      </c>
      <c r="V209" s="25">
        <f t="shared" si="111"/>
        <v>184530</v>
      </c>
      <c r="W209" s="26">
        <f t="shared" si="112"/>
        <v>-122</v>
      </c>
      <c r="X209" s="25"/>
      <c r="Y209" s="25">
        <v>2200</v>
      </c>
      <c r="Z209" s="17">
        <v>2</v>
      </c>
      <c r="AA209" s="24">
        <f t="shared" si="113"/>
        <v>11901</v>
      </c>
      <c r="AB209" s="17"/>
      <c r="AC209" s="29">
        <v>44896</v>
      </c>
      <c r="AD209" s="15">
        <v>3420</v>
      </c>
      <c r="AE209" s="30">
        <v>44887</v>
      </c>
      <c r="AF209" s="31">
        <v>0</v>
      </c>
      <c r="AG209" s="31">
        <v>0</v>
      </c>
      <c r="AH209" s="15">
        <v>4107</v>
      </c>
      <c r="AI209" s="30">
        <v>44894</v>
      </c>
      <c r="AJ209" s="31">
        <v>0</v>
      </c>
      <c r="AK209" s="31">
        <v>0</v>
      </c>
      <c r="AL209" s="15">
        <v>4374</v>
      </c>
      <c r="AM209" s="30">
        <v>44894</v>
      </c>
      <c r="AN209" s="31">
        <v>0</v>
      </c>
      <c r="AO209" s="31">
        <v>0</v>
      </c>
      <c r="AP209" s="36">
        <f t="shared" si="116"/>
        <v>133354</v>
      </c>
      <c r="AQ209" s="32">
        <f t="shared" si="117"/>
        <v>133354</v>
      </c>
      <c r="AR209" s="36">
        <f t="shared" si="118"/>
        <v>24200</v>
      </c>
      <c r="AS209" s="32">
        <f t="shared" si="119"/>
        <v>0</v>
      </c>
      <c r="AT209" s="32">
        <f t="shared" si="120"/>
        <v>157554</v>
      </c>
      <c r="AV209" s="35">
        <v>170000</v>
      </c>
      <c r="AW209" s="8">
        <f t="shared" si="121"/>
        <v>14530</v>
      </c>
      <c r="AX209" s="8">
        <f t="shared" si="122"/>
        <v>184530</v>
      </c>
      <c r="AY209" s="1">
        <v>15</v>
      </c>
      <c r="AZ209" s="40">
        <f t="shared" si="127"/>
        <v>11</v>
      </c>
      <c r="BA209" s="8">
        <f t="shared" si="124"/>
        <v>4530</v>
      </c>
    </row>
    <row r="210" customHeight="1" spans="1:53">
      <c r="A210" s="15">
        <v>207</v>
      </c>
      <c r="B210" s="16" t="s">
        <v>230</v>
      </c>
      <c r="C210" s="16" t="s">
        <v>676</v>
      </c>
      <c r="D210" s="16" t="s">
        <v>123</v>
      </c>
      <c r="E210" s="16" t="s">
        <v>666</v>
      </c>
      <c r="F210" s="17">
        <v>112541</v>
      </c>
      <c r="G210" s="17" t="s">
        <v>677</v>
      </c>
      <c r="H210" s="17" t="s">
        <v>126</v>
      </c>
      <c r="I210" s="17" t="s">
        <v>27</v>
      </c>
      <c r="J210" s="17">
        <v>27</v>
      </c>
      <c r="K210" s="17" t="s">
        <v>25</v>
      </c>
      <c r="L210" s="17" t="s">
        <v>276</v>
      </c>
      <c r="M210" s="20">
        <v>43063</v>
      </c>
      <c r="N210" s="20">
        <v>48542</v>
      </c>
      <c r="O210" s="20">
        <v>44587</v>
      </c>
      <c r="P210" s="21">
        <f t="shared" si="104"/>
        <v>10.84</v>
      </c>
      <c r="Q210" s="20">
        <v>44816</v>
      </c>
      <c r="R210" s="20">
        <v>44895</v>
      </c>
      <c r="S210" s="24">
        <f t="shared" si="110"/>
        <v>10</v>
      </c>
      <c r="T210" s="25">
        <v>720</v>
      </c>
      <c r="U210" s="25">
        <v>180000</v>
      </c>
      <c r="V210" s="25">
        <f t="shared" si="111"/>
        <v>184530</v>
      </c>
      <c r="W210" s="26">
        <f t="shared" si="112"/>
        <v>-122</v>
      </c>
      <c r="X210" s="25"/>
      <c r="Y210" s="25">
        <v>2200</v>
      </c>
      <c r="Z210" s="17">
        <v>2</v>
      </c>
      <c r="AA210" s="24">
        <f t="shared" si="113"/>
        <v>14570</v>
      </c>
      <c r="AB210" s="17"/>
      <c r="AC210" s="29">
        <v>44896</v>
      </c>
      <c r="AD210" s="15">
        <v>4446</v>
      </c>
      <c r="AE210" s="30">
        <v>44887</v>
      </c>
      <c r="AF210" s="31">
        <v>0</v>
      </c>
      <c r="AG210" s="31">
        <v>0</v>
      </c>
      <c r="AH210" s="15">
        <v>5750</v>
      </c>
      <c r="AI210" s="30">
        <v>44894</v>
      </c>
      <c r="AJ210" s="31">
        <v>0</v>
      </c>
      <c r="AK210" s="31">
        <v>0</v>
      </c>
      <c r="AL210" s="15">
        <v>4374</v>
      </c>
      <c r="AM210" s="30">
        <v>44894</v>
      </c>
      <c r="AN210" s="31">
        <v>0</v>
      </c>
      <c r="AO210" s="31">
        <v>0</v>
      </c>
      <c r="AP210" s="36">
        <f t="shared" si="116"/>
        <v>133354</v>
      </c>
      <c r="AQ210" s="32">
        <f t="shared" si="117"/>
        <v>133354</v>
      </c>
      <c r="AR210" s="36">
        <f t="shared" si="118"/>
        <v>24200</v>
      </c>
      <c r="AS210" s="32">
        <f t="shared" si="119"/>
        <v>0</v>
      </c>
      <c r="AT210" s="32">
        <f t="shared" si="120"/>
        <v>157554</v>
      </c>
      <c r="AV210" s="35">
        <v>170000</v>
      </c>
      <c r="AW210" s="8">
        <f t="shared" si="121"/>
        <v>14530</v>
      </c>
      <c r="AX210" s="8">
        <f t="shared" si="122"/>
        <v>184530</v>
      </c>
      <c r="AY210" s="1">
        <v>15</v>
      </c>
      <c r="AZ210" s="40">
        <f t="shared" si="127"/>
        <v>11</v>
      </c>
      <c r="BA210" s="8">
        <f t="shared" si="124"/>
        <v>4530</v>
      </c>
    </row>
    <row r="211" customHeight="1" spans="1:53">
      <c r="A211" s="15">
        <v>208</v>
      </c>
      <c r="B211" s="16" t="s">
        <v>230</v>
      </c>
      <c r="C211" s="16" t="s">
        <v>678</v>
      </c>
      <c r="D211" s="16" t="s">
        <v>123</v>
      </c>
      <c r="E211" s="16" t="s">
        <v>666</v>
      </c>
      <c r="F211" s="17">
        <v>112546</v>
      </c>
      <c r="G211" s="17" t="s">
        <v>679</v>
      </c>
      <c r="H211" s="17" t="s">
        <v>126</v>
      </c>
      <c r="I211" s="17" t="s">
        <v>27</v>
      </c>
      <c r="J211" s="17">
        <v>27</v>
      </c>
      <c r="K211" s="17" t="s">
        <v>33</v>
      </c>
      <c r="L211" s="17" t="s">
        <v>420</v>
      </c>
      <c r="M211" s="20">
        <v>43066</v>
      </c>
      <c r="N211" s="20">
        <v>48545</v>
      </c>
      <c r="O211" s="20">
        <v>44587</v>
      </c>
      <c r="P211" s="21">
        <f t="shared" si="104"/>
        <v>10.84</v>
      </c>
      <c r="Q211" s="20">
        <v>44816</v>
      </c>
      <c r="R211" s="20">
        <v>44895</v>
      </c>
      <c r="S211" s="24">
        <f t="shared" si="110"/>
        <v>10</v>
      </c>
      <c r="T211" s="25">
        <v>720</v>
      </c>
      <c r="U211" s="25">
        <v>180000</v>
      </c>
      <c r="V211" s="25">
        <f t="shared" si="111"/>
        <v>184530</v>
      </c>
      <c r="W211" s="26">
        <f t="shared" si="112"/>
        <v>-122</v>
      </c>
      <c r="X211" s="25"/>
      <c r="Y211" s="25">
        <v>2200</v>
      </c>
      <c r="Z211" s="17">
        <v>2</v>
      </c>
      <c r="AA211" s="24">
        <f t="shared" si="113"/>
        <v>10875</v>
      </c>
      <c r="AB211" s="17"/>
      <c r="AC211" s="29">
        <v>44896</v>
      </c>
      <c r="AD211" s="15">
        <v>2394</v>
      </c>
      <c r="AE211" s="30">
        <v>44887</v>
      </c>
      <c r="AF211" s="31">
        <v>0</v>
      </c>
      <c r="AG211" s="31">
        <v>0</v>
      </c>
      <c r="AH211" s="15">
        <v>4107</v>
      </c>
      <c r="AI211" s="30">
        <v>44894</v>
      </c>
      <c r="AJ211" s="31">
        <v>0</v>
      </c>
      <c r="AK211" s="31">
        <v>0</v>
      </c>
      <c r="AL211" s="15">
        <v>4374</v>
      </c>
      <c r="AM211" s="30">
        <v>44894</v>
      </c>
      <c r="AN211" s="31">
        <v>0</v>
      </c>
      <c r="AO211" s="31">
        <v>0</v>
      </c>
      <c r="AP211" s="36">
        <f t="shared" si="116"/>
        <v>133354</v>
      </c>
      <c r="AQ211" s="32">
        <f t="shared" si="117"/>
        <v>133354</v>
      </c>
      <c r="AR211" s="36">
        <f t="shared" si="118"/>
        <v>24200</v>
      </c>
      <c r="AS211" s="32">
        <f t="shared" si="119"/>
        <v>0</v>
      </c>
      <c r="AT211" s="32">
        <f t="shared" si="120"/>
        <v>157554</v>
      </c>
      <c r="AV211" s="35">
        <v>170000</v>
      </c>
      <c r="AW211" s="8">
        <f t="shared" si="121"/>
        <v>14530</v>
      </c>
      <c r="AX211" s="8">
        <f t="shared" si="122"/>
        <v>184530</v>
      </c>
      <c r="AY211" s="1">
        <v>15</v>
      </c>
      <c r="AZ211" s="40">
        <f t="shared" si="127"/>
        <v>11</v>
      </c>
      <c r="BA211" s="8">
        <f t="shared" si="124"/>
        <v>4530</v>
      </c>
    </row>
    <row r="212" customHeight="1" spans="1:53">
      <c r="A212" s="15">
        <v>209</v>
      </c>
      <c r="B212" s="16" t="s">
        <v>230</v>
      </c>
      <c r="C212" s="16" t="s">
        <v>680</v>
      </c>
      <c r="D212" s="16" t="s">
        <v>123</v>
      </c>
      <c r="E212" s="16" t="s">
        <v>666</v>
      </c>
      <c r="F212" s="17">
        <v>112551</v>
      </c>
      <c r="G212" s="17" t="s">
        <v>681</v>
      </c>
      <c r="H212" s="17" t="s">
        <v>126</v>
      </c>
      <c r="I212" s="17" t="s">
        <v>27</v>
      </c>
      <c r="J212" s="17">
        <v>27</v>
      </c>
      <c r="K212" s="17" t="s">
        <v>33</v>
      </c>
      <c r="L212" s="17" t="s">
        <v>420</v>
      </c>
      <c r="M212" s="20">
        <v>43063</v>
      </c>
      <c r="N212" s="20">
        <v>48542</v>
      </c>
      <c r="O212" s="20">
        <v>44587</v>
      </c>
      <c r="P212" s="21">
        <f t="shared" si="104"/>
        <v>10.84</v>
      </c>
      <c r="Q212" s="20">
        <v>44816</v>
      </c>
      <c r="R212" s="20">
        <v>44895</v>
      </c>
      <c r="S212" s="24">
        <f t="shared" si="110"/>
        <v>10</v>
      </c>
      <c r="T212" s="25">
        <v>720</v>
      </c>
      <c r="U212" s="25">
        <v>180000</v>
      </c>
      <c r="V212" s="25">
        <f t="shared" si="111"/>
        <v>184530</v>
      </c>
      <c r="W212" s="26">
        <f t="shared" si="112"/>
        <v>-122</v>
      </c>
      <c r="X212" s="25"/>
      <c r="Y212" s="25">
        <v>2200</v>
      </c>
      <c r="Z212" s="17">
        <v>2</v>
      </c>
      <c r="AA212" s="24">
        <f t="shared" si="113"/>
        <v>10875</v>
      </c>
      <c r="AB212" s="17"/>
      <c r="AC212" s="29">
        <v>44896</v>
      </c>
      <c r="AD212" s="15">
        <v>2394</v>
      </c>
      <c r="AE212" s="30">
        <v>44887</v>
      </c>
      <c r="AF212" s="31">
        <v>0</v>
      </c>
      <c r="AG212" s="31">
        <v>0</v>
      </c>
      <c r="AH212" s="15">
        <v>4107</v>
      </c>
      <c r="AI212" s="30">
        <v>44894</v>
      </c>
      <c r="AJ212" s="31">
        <v>0</v>
      </c>
      <c r="AK212" s="31">
        <v>0</v>
      </c>
      <c r="AL212" s="15">
        <v>4374</v>
      </c>
      <c r="AM212" s="30">
        <v>44894</v>
      </c>
      <c r="AN212" s="31">
        <v>0</v>
      </c>
      <c r="AO212" s="31">
        <v>0</v>
      </c>
      <c r="AP212" s="36">
        <f t="shared" si="116"/>
        <v>133354</v>
      </c>
      <c r="AQ212" s="32">
        <f t="shared" si="117"/>
        <v>133354</v>
      </c>
      <c r="AR212" s="36">
        <f t="shared" si="118"/>
        <v>24200</v>
      </c>
      <c r="AS212" s="32">
        <f t="shared" si="119"/>
        <v>0</v>
      </c>
      <c r="AT212" s="32">
        <f t="shared" si="120"/>
        <v>157554</v>
      </c>
      <c r="AV212" s="35">
        <v>170000</v>
      </c>
      <c r="AW212" s="8">
        <f t="shared" si="121"/>
        <v>14530</v>
      </c>
      <c r="AX212" s="8">
        <f t="shared" si="122"/>
        <v>184530</v>
      </c>
      <c r="AY212" s="1">
        <v>15</v>
      </c>
      <c r="AZ212" s="40">
        <f t="shared" si="127"/>
        <v>11</v>
      </c>
      <c r="BA212" s="8">
        <f t="shared" si="124"/>
        <v>4530</v>
      </c>
    </row>
    <row r="213" customHeight="1" spans="1:53">
      <c r="A213" s="15">
        <v>210</v>
      </c>
      <c r="B213" s="16" t="s">
        <v>230</v>
      </c>
      <c r="C213" s="16" t="s">
        <v>682</v>
      </c>
      <c r="D213" s="16" t="s">
        <v>123</v>
      </c>
      <c r="E213" s="16" t="s">
        <v>666</v>
      </c>
      <c r="F213" s="17">
        <v>112549</v>
      </c>
      <c r="G213" s="17" t="s">
        <v>683</v>
      </c>
      <c r="H213" s="17" t="s">
        <v>126</v>
      </c>
      <c r="I213" s="17" t="s">
        <v>27</v>
      </c>
      <c r="J213" s="17">
        <v>27</v>
      </c>
      <c r="K213" s="17" t="s">
        <v>25</v>
      </c>
      <c r="L213" s="17" t="s">
        <v>276</v>
      </c>
      <c r="M213" s="20">
        <v>43063</v>
      </c>
      <c r="N213" s="20">
        <v>48542</v>
      </c>
      <c r="O213" s="20">
        <v>44587</v>
      </c>
      <c r="P213" s="21">
        <f t="shared" si="104"/>
        <v>10.84</v>
      </c>
      <c r="Q213" s="20">
        <v>44816</v>
      </c>
      <c r="R213" s="20">
        <v>44895</v>
      </c>
      <c r="S213" s="24">
        <f t="shared" si="110"/>
        <v>10</v>
      </c>
      <c r="T213" s="25">
        <v>720</v>
      </c>
      <c r="U213" s="25">
        <v>180000</v>
      </c>
      <c r="V213" s="25">
        <f t="shared" si="111"/>
        <v>184530</v>
      </c>
      <c r="W213" s="26">
        <f t="shared" si="112"/>
        <v>-122</v>
      </c>
      <c r="X213" s="25"/>
      <c r="Y213" s="25">
        <v>2200</v>
      </c>
      <c r="Z213" s="17">
        <v>2</v>
      </c>
      <c r="AA213" s="24">
        <f t="shared" si="113"/>
        <v>10875</v>
      </c>
      <c r="AB213" s="17"/>
      <c r="AC213" s="29">
        <v>44896</v>
      </c>
      <c r="AD213" s="15">
        <v>2394</v>
      </c>
      <c r="AE213" s="30">
        <v>44887</v>
      </c>
      <c r="AF213" s="31">
        <v>0</v>
      </c>
      <c r="AG213" s="31">
        <v>0</v>
      </c>
      <c r="AH213" s="15">
        <v>4107</v>
      </c>
      <c r="AI213" s="30">
        <v>44894</v>
      </c>
      <c r="AJ213" s="31">
        <v>0</v>
      </c>
      <c r="AK213" s="31">
        <v>0</v>
      </c>
      <c r="AL213" s="15">
        <v>4374</v>
      </c>
      <c r="AM213" s="30">
        <v>44894</v>
      </c>
      <c r="AN213" s="31">
        <v>0</v>
      </c>
      <c r="AO213" s="31">
        <v>0</v>
      </c>
      <c r="AP213" s="36">
        <f t="shared" si="116"/>
        <v>133354</v>
      </c>
      <c r="AQ213" s="32">
        <f t="shared" si="117"/>
        <v>133354</v>
      </c>
      <c r="AR213" s="36">
        <f t="shared" si="118"/>
        <v>24200</v>
      </c>
      <c r="AS213" s="32">
        <f t="shared" si="119"/>
        <v>0</v>
      </c>
      <c r="AT213" s="32">
        <f t="shared" si="120"/>
        <v>157554</v>
      </c>
      <c r="AV213" s="35">
        <v>170000</v>
      </c>
      <c r="AW213" s="8">
        <f t="shared" si="121"/>
        <v>14530</v>
      </c>
      <c r="AX213" s="8">
        <f t="shared" si="122"/>
        <v>184530</v>
      </c>
      <c r="AY213" s="1">
        <v>15</v>
      </c>
      <c r="AZ213" s="40">
        <f t="shared" si="127"/>
        <v>11</v>
      </c>
      <c r="BA213" s="8">
        <f t="shared" si="124"/>
        <v>4530</v>
      </c>
    </row>
    <row r="214" customHeight="1" spans="1:53">
      <c r="A214" s="15">
        <v>211</v>
      </c>
      <c r="B214" s="16" t="s">
        <v>230</v>
      </c>
      <c r="C214" s="16" t="s">
        <v>684</v>
      </c>
      <c r="D214" s="16" t="s">
        <v>123</v>
      </c>
      <c r="E214" s="16" t="s">
        <v>666</v>
      </c>
      <c r="F214" s="17">
        <v>112536</v>
      </c>
      <c r="G214" s="17" t="s">
        <v>685</v>
      </c>
      <c r="H214" s="17" t="s">
        <v>126</v>
      </c>
      <c r="I214" s="17" t="s">
        <v>27</v>
      </c>
      <c r="J214" s="17">
        <v>27</v>
      </c>
      <c r="K214" s="17" t="s">
        <v>25</v>
      </c>
      <c r="L214" s="17" t="s">
        <v>276</v>
      </c>
      <c r="M214" s="20">
        <v>43063</v>
      </c>
      <c r="N214" s="20">
        <v>48542</v>
      </c>
      <c r="O214" s="20">
        <v>44587</v>
      </c>
      <c r="P214" s="21">
        <f t="shared" si="104"/>
        <v>10.84</v>
      </c>
      <c r="Q214" s="20">
        <v>44816</v>
      </c>
      <c r="R214" s="20">
        <v>44895</v>
      </c>
      <c r="S214" s="24">
        <f t="shared" si="110"/>
        <v>10</v>
      </c>
      <c r="T214" s="25">
        <v>720</v>
      </c>
      <c r="U214" s="25">
        <v>180000</v>
      </c>
      <c r="V214" s="25">
        <f t="shared" si="111"/>
        <v>184530</v>
      </c>
      <c r="W214" s="26">
        <f t="shared" si="112"/>
        <v>-122</v>
      </c>
      <c r="X214" s="25"/>
      <c r="Y214" s="25">
        <v>2200</v>
      </c>
      <c r="Z214" s="17">
        <v>2</v>
      </c>
      <c r="AA214" s="24">
        <f t="shared" si="113"/>
        <v>12860</v>
      </c>
      <c r="AB214" s="17"/>
      <c r="AC214" s="29">
        <v>44896</v>
      </c>
      <c r="AD214" s="15">
        <v>2736</v>
      </c>
      <c r="AE214" s="30">
        <v>44887</v>
      </c>
      <c r="AF214" s="31">
        <v>0</v>
      </c>
      <c r="AG214" s="31">
        <v>0</v>
      </c>
      <c r="AH214" s="15">
        <v>5750</v>
      </c>
      <c r="AI214" s="30">
        <v>44894</v>
      </c>
      <c r="AJ214" s="31">
        <v>0</v>
      </c>
      <c r="AK214" s="31">
        <v>0</v>
      </c>
      <c r="AL214" s="15">
        <v>4374</v>
      </c>
      <c r="AM214" s="30">
        <v>44894</v>
      </c>
      <c r="AN214" s="31">
        <v>0</v>
      </c>
      <c r="AO214" s="31">
        <v>0</v>
      </c>
      <c r="AP214" s="36">
        <f t="shared" si="116"/>
        <v>133354</v>
      </c>
      <c r="AQ214" s="32">
        <f t="shared" si="117"/>
        <v>133354</v>
      </c>
      <c r="AR214" s="36">
        <f t="shared" si="118"/>
        <v>24200</v>
      </c>
      <c r="AS214" s="32">
        <f t="shared" si="119"/>
        <v>0</v>
      </c>
      <c r="AT214" s="32">
        <f t="shared" si="120"/>
        <v>157554</v>
      </c>
      <c r="AV214" s="35">
        <v>170000</v>
      </c>
      <c r="AW214" s="8">
        <f t="shared" si="121"/>
        <v>14530</v>
      </c>
      <c r="AX214" s="8">
        <f t="shared" si="122"/>
        <v>184530</v>
      </c>
      <c r="AY214" s="1">
        <v>15</v>
      </c>
      <c r="AZ214" s="40">
        <f t="shared" si="127"/>
        <v>11</v>
      </c>
      <c r="BA214" s="8">
        <f t="shared" si="124"/>
        <v>4530</v>
      </c>
    </row>
    <row r="215" customHeight="1" spans="1:53">
      <c r="A215" s="15">
        <v>212</v>
      </c>
      <c r="B215" s="16" t="s">
        <v>230</v>
      </c>
      <c r="C215" s="16" t="s">
        <v>686</v>
      </c>
      <c r="D215" s="16" t="s">
        <v>123</v>
      </c>
      <c r="E215" s="16" t="s">
        <v>666</v>
      </c>
      <c r="F215" s="17">
        <v>112544</v>
      </c>
      <c r="G215" s="17" t="s">
        <v>687</v>
      </c>
      <c r="H215" s="17" t="s">
        <v>126</v>
      </c>
      <c r="I215" s="17" t="s">
        <v>27</v>
      </c>
      <c r="J215" s="17">
        <v>27</v>
      </c>
      <c r="K215" s="17" t="s">
        <v>33</v>
      </c>
      <c r="L215" s="17" t="s">
        <v>420</v>
      </c>
      <c r="M215" s="20">
        <v>43066</v>
      </c>
      <c r="N215" s="20">
        <v>48545</v>
      </c>
      <c r="O215" s="20">
        <v>44587</v>
      </c>
      <c r="P215" s="21">
        <f t="shared" si="104"/>
        <v>10.84</v>
      </c>
      <c r="Q215" s="20">
        <v>44816</v>
      </c>
      <c r="R215" s="20">
        <v>44895</v>
      </c>
      <c r="S215" s="24">
        <f t="shared" si="110"/>
        <v>10</v>
      </c>
      <c r="T215" s="25">
        <v>720</v>
      </c>
      <c r="U215" s="25">
        <v>180000</v>
      </c>
      <c r="V215" s="25">
        <f t="shared" si="111"/>
        <v>184530</v>
      </c>
      <c r="W215" s="26">
        <f t="shared" si="112"/>
        <v>-122</v>
      </c>
      <c r="X215" s="25"/>
      <c r="Y215" s="25">
        <v>2200</v>
      </c>
      <c r="Z215" s="17">
        <v>2</v>
      </c>
      <c r="AA215" s="24">
        <f t="shared" si="113"/>
        <v>10875</v>
      </c>
      <c r="AB215" s="17"/>
      <c r="AC215" s="29">
        <v>44896</v>
      </c>
      <c r="AD215" s="15">
        <v>2394</v>
      </c>
      <c r="AE215" s="30">
        <v>44887</v>
      </c>
      <c r="AF215" s="31">
        <v>0</v>
      </c>
      <c r="AG215" s="31">
        <v>0</v>
      </c>
      <c r="AH215" s="15">
        <v>4107</v>
      </c>
      <c r="AI215" s="30">
        <v>44894</v>
      </c>
      <c r="AJ215" s="31">
        <v>0</v>
      </c>
      <c r="AK215" s="31">
        <v>0</v>
      </c>
      <c r="AL215" s="15">
        <v>4374</v>
      </c>
      <c r="AM215" s="30">
        <v>44894</v>
      </c>
      <c r="AN215" s="31">
        <v>0</v>
      </c>
      <c r="AO215" s="31">
        <v>0</v>
      </c>
      <c r="AP215" s="36">
        <f t="shared" si="116"/>
        <v>133354</v>
      </c>
      <c r="AQ215" s="32">
        <f t="shared" si="117"/>
        <v>133354</v>
      </c>
      <c r="AR215" s="36">
        <f t="shared" si="118"/>
        <v>24200</v>
      </c>
      <c r="AS215" s="32">
        <f t="shared" si="119"/>
        <v>0</v>
      </c>
      <c r="AT215" s="32">
        <f t="shared" si="120"/>
        <v>157554</v>
      </c>
      <c r="AV215" s="35">
        <v>170000</v>
      </c>
      <c r="AW215" s="8">
        <f t="shared" si="121"/>
        <v>14530</v>
      </c>
      <c r="AX215" s="8">
        <f t="shared" si="122"/>
        <v>184530</v>
      </c>
      <c r="AY215" s="1">
        <v>15</v>
      </c>
      <c r="AZ215" s="40">
        <f t="shared" si="127"/>
        <v>11</v>
      </c>
      <c r="BA215" s="8">
        <f t="shared" si="124"/>
        <v>4530</v>
      </c>
    </row>
    <row r="216" customHeight="1" spans="1:53">
      <c r="A216" s="15">
        <v>213</v>
      </c>
      <c r="B216" s="16" t="s">
        <v>230</v>
      </c>
      <c r="C216" s="16" t="s">
        <v>688</v>
      </c>
      <c r="D216" s="16" t="s">
        <v>123</v>
      </c>
      <c r="E216" s="16" t="s">
        <v>666</v>
      </c>
      <c r="F216" s="17">
        <v>112542</v>
      </c>
      <c r="G216" s="17" t="s">
        <v>689</v>
      </c>
      <c r="H216" s="17" t="s">
        <v>126</v>
      </c>
      <c r="I216" s="17" t="s">
        <v>27</v>
      </c>
      <c r="J216" s="17">
        <v>27</v>
      </c>
      <c r="K216" s="17" t="s">
        <v>25</v>
      </c>
      <c r="L216" s="17" t="s">
        <v>276</v>
      </c>
      <c r="M216" s="20">
        <v>43063</v>
      </c>
      <c r="N216" s="20">
        <v>48542</v>
      </c>
      <c r="O216" s="20">
        <v>44587</v>
      </c>
      <c r="P216" s="21">
        <f t="shared" si="104"/>
        <v>10.84</v>
      </c>
      <c r="Q216" s="20">
        <v>44816</v>
      </c>
      <c r="R216" s="20">
        <v>44895</v>
      </c>
      <c r="S216" s="24">
        <f t="shared" si="110"/>
        <v>10</v>
      </c>
      <c r="T216" s="25">
        <v>720</v>
      </c>
      <c r="U216" s="25">
        <v>180000</v>
      </c>
      <c r="V216" s="25">
        <f t="shared" si="111"/>
        <v>184530</v>
      </c>
      <c r="W216" s="26">
        <f t="shared" si="112"/>
        <v>-122</v>
      </c>
      <c r="X216" s="25"/>
      <c r="Y216" s="25">
        <v>2200</v>
      </c>
      <c r="Z216" s="17">
        <v>2</v>
      </c>
      <c r="AA216" s="24">
        <f t="shared" si="113"/>
        <v>10875</v>
      </c>
      <c r="AB216" s="17"/>
      <c r="AC216" s="29">
        <v>44896</v>
      </c>
      <c r="AD216" s="15">
        <v>2394</v>
      </c>
      <c r="AE216" s="30">
        <v>44887</v>
      </c>
      <c r="AF216" s="31">
        <v>0</v>
      </c>
      <c r="AG216" s="31">
        <v>0</v>
      </c>
      <c r="AH216" s="15">
        <v>4107</v>
      </c>
      <c r="AI216" s="30">
        <v>44894</v>
      </c>
      <c r="AJ216" s="31">
        <v>0</v>
      </c>
      <c r="AK216" s="31">
        <v>0</v>
      </c>
      <c r="AL216" s="15">
        <v>4374</v>
      </c>
      <c r="AM216" s="30">
        <v>44894</v>
      </c>
      <c r="AN216" s="31">
        <v>0</v>
      </c>
      <c r="AO216" s="31">
        <v>0</v>
      </c>
      <c r="AP216" s="36">
        <f t="shared" si="116"/>
        <v>133354</v>
      </c>
      <c r="AQ216" s="32">
        <f t="shared" si="117"/>
        <v>133354</v>
      </c>
      <c r="AR216" s="36">
        <f t="shared" si="118"/>
        <v>24200</v>
      </c>
      <c r="AS216" s="32">
        <f t="shared" si="119"/>
        <v>0</v>
      </c>
      <c r="AT216" s="32">
        <f t="shared" si="120"/>
        <v>157554</v>
      </c>
      <c r="AV216" s="35">
        <v>170000</v>
      </c>
      <c r="AW216" s="8">
        <f t="shared" si="121"/>
        <v>14530</v>
      </c>
      <c r="AX216" s="8">
        <f t="shared" si="122"/>
        <v>184530</v>
      </c>
      <c r="AY216" s="1">
        <v>15</v>
      </c>
      <c r="AZ216" s="40">
        <f t="shared" si="127"/>
        <v>11</v>
      </c>
      <c r="BA216" s="8">
        <f t="shared" si="124"/>
        <v>4530</v>
      </c>
    </row>
    <row r="217" customHeight="1" spans="1:53">
      <c r="A217" s="15">
        <v>214</v>
      </c>
      <c r="B217" s="16" t="s">
        <v>230</v>
      </c>
      <c r="C217" s="16" t="s">
        <v>690</v>
      </c>
      <c r="D217" s="16" t="s">
        <v>123</v>
      </c>
      <c r="E217" s="16" t="s">
        <v>666</v>
      </c>
      <c r="F217" s="17">
        <v>112550</v>
      </c>
      <c r="G217" s="17" t="s">
        <v>691</v>
      </c>
      <c r="H217" s="17" t="s">
        <v>126</v>
      </c>
      <c r="I217" s="17" t="s">
        <v>27</v>
      </c>
      <c r="J217" s="17">
        <v>27</v>
      </c>
      <c r="K217" s="17" t="s">
        <v>25</v>
      </c>
      <c r="L217" s="17" t="s">
        <v>276</v>
      </c>
      <c r="M217" s="20">
        <v>43063</v>
      </c>
      <c r="N217" s="20">
        <v>48542</v>
      </c>
      <c r="O217" s="20">
        <v>44587</v>
      </c>
      <c r="P217" s="21">
        <f t="shared" si="104"/>
        <v>10.84</v>
      </c>
      <c r="Q217" s="20">
        <v>44816</v>
      </c>
      <c r="R217" s="20">
        <v>44895</v>
      </c>
      <c r="S217" s="24">
        <f t="shared" si="110"/>
        <v>10</v>
      </c>
      <c r="T217" s="25">
        <v>720</v>
      </c>
      <c r="U217" s="25">
        <v>180000</v>
      </c>
      <c r="V217" s="25">
        <f t="shared" si="111"/>
        <v>184530</v>
      </c>
      <c r="W217" s="26">
        <f t="shared" si="112"/>
        <v>-122</v>
      </c>
      <c r="X217" s="25"/>
      <c r="Y217" s="25">
        <v>2200</v>
      </c>
      <c r="Z217" s="17">
        <v>2</v>
      </c>
      <c r="AA217" s="24">
        <f t="shared" si="113"/>
        <v>10875</v>
      </c>
      <c r="AB217" s="17"/>
      <c r="AC217" s="29">
        <v>44896</v>
      </c>
      <c r="AD217" s="15">
        <v>2394</v>
      </c>
      <c r="AE217" s="30">
        <v>44887</v>
      </c>
      <c r="AF217" s="31">
        <v>0</v>
      </c>
      <c r="AG217" s="31">
        <v>0</v>
      </c>
      <c r="AH217" s="15">
        <v>4107</v>
      </c>
      <c r="AI217" s="30">
        <v>44894</v>
      </c>
      <c r="AJ217" s="31">
        <v>0</v>
      </c>
      <c r="AK217" s="31">
        <v>0</v>
      </c>
      <c r="AL217" s="15">
        <v>4374</v>
      </c>
      <c r="AM217" s="30">
        <v>44894</v>
      </c>
      <c r="AN217" s="31">
        <v>0</v>
      </c>
      <c r="AO217" s="31">
        <v>0</v>
      </c>
      <c r="AP217" s="36">
        <f t="shared" si="116"/>
        <v>133354</v>
      </c>
      <c r="AQ217" s="32">
        <f t="shared" si="117"/>
        <v>133354</v>
      </c>
      <c r="AR217" s="36">
        <f t="shared" si="118"/>
        <v>24200</v>
      </c>
      <c r="AS217" s="32">
        <f t="shared" si="119"/>
        <v>0</v>
      </c>
      <c r="AT217" s="32">
        <f t="shared" si="120"/>
        <v>157554</v>
      </c>
      <c r="AV217" s="35">
        <v>170000</v>
      </c>
      <c r="AW217" s="8">
        <f t="shared" si="121"/>
        <v>14530</v>
      </c>
      <c r="AX217" s="8">
        <f t="shared" si="122"/>
        <v>184530</v>
      </c>
      <c r="AY217" s="1">
        <v>15</v>
      </c>
      <c r="AZ217" s="40">
        <f t="shared" si="127"/>
        <v>11</v>
      </c>
      <c r="BA217" s="8">
        <f t="shared" si="124"/>
        <v>4530</v>
      </c>
    </row>
    <row r="218" customHeight="1" spans="1:53">
      <c r="A218" s="15">
        <v>215</v>
      </c>
      <c r="B218" s="16" t="s">
        <v>230</v>
      </c>
      <c r="C218" s="16" t="s">
        <v>692</v>
      </c>
      <c r="D218" s="16" t="s">
        <v>123</v>
      </c>
      <c r="E218" s="16" t="s">
        <v>666</v>
      </c>
      <c r="F218" s="17">
        <v>112539</v>
      </c>
      <c r="G218" s="17" t="s">
        <v>693</v>
      </c>
      <c r="H218" s="17" t="s">
        <v>126</v>
      </c>
      <c r="I218" s="17" t="s">
        <v>27</v>
      </c>
      <c r="J218" s="17">
        <v>27</v>
      </c>
      <c r="K218" s="17" t="s">
        <v>25</v>
      </c>
      <c r="L218" s="17" t="s">
        <v>276</v>
      </c>
      <c r="M218" s="20">
        <v>43063</v>
      </c>
      <c r="N218" s="20">
        <v>48542</v>
      </c>
      <c r="O218" s="20">
        <v>44587</v>
      </c>
      <c r="P218" s="21">
        <f t="shared" si="104"/>
        <v>10.84</v>
      </c>
      <c r="Q218" s="20">
        <v>44816</v>
      </c>
      <c r="R218" s="20">
        <v>44895</v>
      </c>
      <c r="S218" s="24">
        <f t="shared" si="110"/>
        <v>10</v>
      </c>
      <c r="T218" s="25">
        <v>720</v>
      </c>
      <c r="U218" s="25">
        <v>180000</v>
      </c>
      <c r="V218" s="25">
        <f t="shared" si="111"/>
        <v>184530</v>
      </c>
      <c r="W218" s="26">
        <f t="shared" si="112"/>
        <v>-122</v>
      </c>
      <c r="X218" s="25"/>
      <c r="Y218" s="25">
        <v>2200</v>
      </c>
      <c r="Z218" s="17">
        <v>2</v>
      </c>
      <c r="AA218" s="24">
        <f t="shared" si="113"/>
        <v>11697</v>
      </c>
      <c r="AB218" s="17"/>
      <c r="AC218" s="29">
        <v>44896</v>
      </c>
      <c r="AD218" s="15">
        <v>2394</v>
      </c>
      <c r="AE218" s="30">
        <v>44887</v>
      </c>
      <c r="AF218" s="31">
        <v>0</v>
      </c>
      <c r="AG218" s="31">
        <v>0</v>
      </c>
      <c r="AH218" s="15">
        <v>4929</v>
      </c>
      <c r="AI218" s="30">
        <v>44894</v>
      </c>
      <c r="AJ218" s="31">
        <v>0</v>
      </c>
      <c r="AK218" s="31">
        <v>0</v>
      </c>
      <c r="AL218" s="15">
        <v>4374</v>
      </c>
      <c r="AM218" s="30">
        <v>44894</v>
      </c>
      <c r="AN218" s="31">
        <v>0</v>
      </c>
      <c r="AO218" s="31">
        <v>0</v>
      </c>
      <c r="AP218" s="36">
        <f t="shared" si="116"/>
        <v>133354</v>
      </c>
      <c r="AQ218" s="32">
        <f t="shared" si="117"/>
        <v>133354</v>
      </c>
      <c r="AR218" s="36">
        <f t="shared" si="118"/>
        <v>24200</v>
      </c>
      <c r="AS218" s="32">
        <f t="shared" si="119"/>
        <v>0</v>
      </c>
      <c r="AT218" s="32">
        <f t="shared" si="120"/>
        <v>157554</v>
      </c>
      <c r="AV218" s="35">
        <v>170000</v>
      </c>
      <c r="AW218" s="8">
        <f t="shared" si="121"/>
        <v>14530</v>
      </c>
      <c r="AX218" s="8">
        <f t="shared" si="122"/>
        <v>184530</v>
      </c>
      <c r="AY218" s="1">
        <v>15</v>
      </c>
      <c r="AZ218" s="40">
        <f t="shared" si="127"/>
        <v>11</v>
      </c>
      <c r="BA218" s="8">
        <f t="shared" si="124"/>
        <v>4530</v>
      </c>
    </row>
    <row r="219" customHeight="1" spans="1:53">
      <c r="A219" s="15">
        <v>216</v>
      </c>
      <c r="B219" s="16" t="s">
        <v>230</v>
      </c>
      <c r="C219" s="16" t="s">
        <v>694</v>
      </c>
      <c r="D219" s="16" t="s">
        <v>123</v>
      </c>
      <c r="E219" s="16" t="s">
        <v>666</v>
      </c>
      <c r="F219" s="17">
        <v>112543</v>
      </c>
      <c r="G219" s="17" t="s">
        <v>695</v>
      </c>
      <c r="H219" s="17" t="s">
        <v>126</v>
      </c>
      <c r="I219" s="17" t="s">
        <v>27</v>
      </c>
      <c r="J219" s="17">
        <v>27</v>
      </c>
      <c r="K219" s="17" t="s">
        <v>25</v>
      </c>
      <c r="L219" s="17" t="s">
        <v>276</v>
      </c>
      <c r="M219" s="20">
        <v>43063</v>
      </c>
      <c r="N219" s="20">
        <v>48542</v>
      </c>
      <c r="O219" s="20">
        <v>44587</v>
      </c>
      <c r="P219" s="21">
        <f t="shared" si="104"/>
        <v>10.84</v>
      </c>
      <c r="Q219" s="20">
        <v>44816</v>
      </c>
      <c r="R219" s="20">
        <v>44895</v>
      </c>
      <c r="S219" s="24">
        <f t="shared" si="110"/>
        <v>10</v>
      </c>
      <c r="T219" s="25">
        <v>720</v>
      </c>
      <c r="U219" s="25">
        <v>180000</v>
      </c>
      <c r="V219" s="25">
        <f t="shared" si="111"/>
        <v>184530</v>
      </c>
      <c r="W219" s="26">
        <f t="shared" si="112"/>
        <v>-122</v>
      </c>
      <c r="X219" s="25"/>
      <c r="Y219" s="25">
        <v>2200</v>
      </c>
      <c r="Z219" s="17">
        <v>2</v>
      </c>
      <c r="AA219" s="24">
        <f t="shared" si="113"/>
        <v>10875</v>
      </c>
      <c r="AB219" s="17"/>
      <c r="AC219" s="29">
        <v>44896</v>
      </c>
      <c r="AD219" s="15">
        <v>2394</v>
      </c>
      <c r="AE219" s="30">
        <v>44887</v>
      </c>
      <c r="AF219" s="31">
        <v>0</v>
      </c>
      <c r="AG219" s="31">
        <v>0</v>
      </c>
      <c r="AH219" s="15">
        <v>4107</v>
      </c>
      <c r="AI219" s="30">
        <v>44894</v>
      </c>
      <c r="AJ219" s="31">
        <v>0</v>
      </c>
      <c r="AK219" s="31">
        <v>0</v>
      </c>
      <c r="AL219" s="15">
        <v>4374</v>
      </c>
      <c r="AM219" s="30">
        <v>44894</v>
      </c>
      <c r="AN219" s="31">
        <v>0</v>
      </c>
      <c r="AO219" s="31">
        <v>0</v>
      </c>
      <c r="AP219" s="36">
        <f t="shared" si="116"/>
        <v>133354</v>
      </c>
      <c r="AQ219" s="32">
        <f t="shared" si="117"/>
        <v>133354</v>
      </c>
      <c r="AR219" s="36">
        <f t="shared" si="118"/>
        <v>24200</v>
      </c>
      <c r="AS219" s="32">
        <f t="shared" si="119"/>
        <v>0</v>
      </c>
      <c r="AT219" s="32">
        <f t="shared" si="120"/>
        <v>157554</v>
      </c>
      <c r="AV219" s="35">
        <v>170000</v>
      </c>
      <c r="AW219" s="8">
        <f t="shared" si="121"/>
        <v>14530</v>
      </c>
      <c r="AX219" s="8">
        <f t="shared" si="122"/>
        <v>184530</v>
      </c>
      <c r="AY219" s="1">
        <v>15</v>
      </c>
      <c r="AZ219" s="40">
        <f t="shared" si="127"/>
        <v>11</v>
      </c>
      <c r="BA219" s="8">
        <f t="shared" si="124"/>
        <v>4530</v>
      </c>
    </row>
    <row r="220" customHeight="1" spans="1:53">
      <c r="A220" s="15">
        <v>217</v>
      </c>
      <c r="B220" s="16" t="s">
        <v>230</v>
      </c>
      <c r="C220" s="16" t="s">
        <v>696</v>
      </c>
      <c r="D220" s="16" t="s">
        <v>123</v>
      </c>
      <c r="E220" s="16" t="s">
        <v>666</v>
      </c>
      <c r="F220" s="17">
        <v>112548</v>
      </c>
      <c r="G220" s="17" t="s">
        <v>697</v>
      </c>
      <c r="H220" s="17" t="s">
        <v>126</v>
      </c>
      <c r="I220" s="17" t="s">
        <v>27</v>
      </c>
      <c r="J220" s="17">
        <v>27</v>
      </c>
      <c r="K220" s="17" t="s">
        <v>25</v>
      </c>
      <c r="L220" s="17" t="s">
        <v>473</v>
      </c>
      <c r="M220" s="20">
        <v>43188</v>
      </c>
      <c r="N220" s="20">
        <v>48667</v>
      </c>
      <c r="O220" s="20">
        <v>44587</v>
      </c>
      <c r="P220" s="21">
        <f t="shared" si="104"/>
        <v>11.18</v>
      </c>
      <c r="Q220" s="20">
        <v>44816</v>
      </c>
      <c r="R220" s="20">
        <v>44895</v>
      </c>
      <c r="S220" s="24">
        <f t="shared" si="110"/>
        <v>10</v>
      </c>
      <c r="T220" s="25">
        <v>720</v>
      </c>
      <c r="U220" s="25">
        <v>180000</v>
      </c>
      <c r="V220" s="25">
        <f t="shared" si="111"/>
        <v>184530</v>
      </c>
      <c r="W220" s="26">
        <f t="shared" si="112"/>
        <v>-126</v>
      </c>
      <c r="X220" s="25"/>
      <c r="Y220" s="25">
        <v>2200</v>
      </c>
      <c r="Z220" s="17">
        <v>2</v>
      </c>
      <c r="AA220" s="24">
        <f t="shared" si="113"/>
        <v>10875</v>
      </c>
      <c r="AB220" s="17"/>
      <c r="AC220" s="29">
        <v>44896</v>
      </c>
      <c r="AD220" s="15">
        <v>2394</v>
      </c>
      <c r="AE220" s="30">
        <v>45011</v>
      </c>
      <c r="AF220" s="31">
        <f t="shared" si="114"/>
        <v>115</v>
      </c>
      <c r="AG220" s="32">
        <f t="shared" ref="AG220:AG282" si="128">IF((AD220/365)*AF220&gt;0,(AD220/365)*AF220,0)</f>
        <v>754</v>
      </c>
      <c r="AH220" s="15">
        <v>4107</v>
      </c>
      <c r="AI220" s="30">
        <v>45011</v>
      </c>
      <c r="AJ220" s="31">
        <f t="shared" si="126"/>
        <v>115</v>
      </c>
      <c r="AK220" s="32">
        <f t="shared" si="108"/>
        <v>1294</v>
      </c>
      <c r="AL220" s="15">
        <v>4374</v>
      </c>
      <c r="AM220" s="30">
        <v>45015</v>
      </c>
      <c r="AN220" s="31">
        <f t="shared" si="107"/>
        <v>119</v>
      </c>
      <c r="AO220" s="32">
        <f t="shared" si="109"/>
        <v>1426</v>
      </c>
      <c r="AP220" s="36">
        <f t="shared" si="116"/>
        <v>137536</v>
      </c>
      <c r="AQ220" s="32">
        <f t="shared" si="117"/>
        <v>137536</v>
      </c>
      <c r="AR220" s="36">
        <f t="shared" si="118"/>
        <v>24200</v>
      </c>
      <c r="AS220" s="32">
        <f t="shared" si="119"/>
        <v>3474</v>
      </c>
      <c r="AT220" s="32">
        <f t="shared" si="120"/>
        <v>161736</v>
      </c>
      <c r="AV220" s="35">
        <v>170000</v>
      </c>
      <c r="AW220" s="8">
        <f t="shared" si="121"/>
        <v>14530</v>
      </c>
      <c r="AX220" s="8">
        <f t="shared" si="122"/>
        <v>184530</v>
      </c>
      <c r="AY220" s="1">
        <v>15</v>
      </c>
      <c r="AZ220" s="40">
        <f t="shared" si="127"/>
        <v>11</v>
      </c>
      <c r="BA220" s="8">
        <f t="shared" si="124"/>
        <v>4530</v>
      </c>
    </row>
    <row r="221" customHeight="1" spans="1:53">
      <c r="A221" s="15">
        <v>218</v>
      </c>
      <c r="B221" s="16" t="s">
        <v>128</v>
      </c>
      <c r="C221" s="16" t="s">
        <v>698</v>
      </c>
      <c r="D221" s="16" t="s">
        <v>123</v>
      </c>
      <c r="E221" s="16" t="s">
        <v>699</v>
      </c>
      <c r="F221" s="17">
        <v>112836</v>
      </c>
      <c r="G221" s="17" t="s">
        <v>700</v>
      </c>
      <c r="H221" s="17" t="s">
        <v>126</v>
      </c>
      <c r="I221" s="17" t="s">
        <v>27</v>
      </c>
      <c r="J221" s="17">
        <v>28</v>
      </c>
      <c r="K221" s="17" t="s">
        <v>52</v>
      </c>
      <c r="L221" s="17" t="s">
        <v>267</v>
      </c>
      <c r="M221" s="20">
        <v>42186</v>
      </c>
      <c r="N221" s="20">
        <v>47665</v>
      </c>
      <c r="O221" s="20">
        <v>44587</v>
      </c>
      <c r="P221" s="21">
        <f t="shared" si="104"/>
        <v>8.43</v>
      </c>
      <c r="Q221" s="20">
        <v>43486</v>
      </c>
      <c r="R221" s="20">
        <v>45677</v>
      </c>
      <c r="S221" s="24">
        <f t="shared" si="110"/>
        <v>36</v>
      </c>
      <c r="T221" s="25">
        <v>720</v>
      </c>
      <c r="U221" s="25">
        <v>220000</v>
      </c>
      <c r="V221" s="25">
        <f t="shared" si="111"/>
        <v>234462</v>
      </c>
      <c r="W221" s="26">
        <f t="shared" si="112"/>
        <v>-66</v>
      </c>
      <c r="X221" s="25"/>
      <c r="Y221" s="25">
        <v>2200</v>
      </c>
      <c r="Z221" s="17">
        <v>2</v>
      </c>
      <c r="AA221" s="24">
        <f t="shared" si="113"/>
        <v>11369</v>
      </c>
      <c r="AB221" s="17"/>
      <c r="AC221" s="29">
        <v>44896</v>
      </c>
      <c r="AD221" s="15">
        <v>3078</v>
      </c>
      <c r="AE221" s="30">
        <v>45054</v>
      </c>
      <c r="AF221" s="31">
        <f t="shared" si="114"/>
        <v>158</v>
      </c>
      <c r="AG221" s="32">
        <f t="shared" si="128"/>
        <v>1332</v>
      </c>
      <c r="AH221" s="15">
        <v>4791.36</v>
      </c>
      <c r="AI221" s="30">
        <v>45076</v>
      </c>
      <c r="AJ221" s="31">
        <f t="shared" si="126"/>
        <v>180</v>
      </c>
      <c r="AK221" s="32">
        <f t="shared" si="108"/>
        <v>2363</v>
      </c>
      <c r="AL221" s="15">
        <v>3500</v>
      </c>
      <c r="AM221" s="30">
        <v>45074</v>
      </c>
      <c r="AN221" s="31">
        <f t="shared" si="107"/>
        <v>178</v>
      </c>
      <c r="AO221" s="32">
        <f t="shared" si="109"/>
        <v>1707</v>
      </c>
      <c r="AP221" s="36">
        <f t="shared" si="116"/>
        <v>131768</v>
      </c>
      <c r="AQ221" s="32">
        <f t="shared" si="117"/>
        <v>131768</v>
      </c>
      <c r="AR221" s="36">
        <f t="shared" si="118"/>
        <v>79200</v>
      </c>
      <c r="AS221" s="32">
        <f t="shared" si="119"/>
        <v>5402</v>
      </c>
      <c r="AT221" s="32">
        <f t="shared" si="120"/>
        <v>210968</v>
      </c>
      <c r="AV221" s="1">
        <v>216000</v>
      </c>
      <c r="AW221" s="8">
        <f t="shared" si="121"/>
        <v>18462</v>
      </c>
      <c r="AX221" s="8">
        <f t="shared" si="122"/>
        <v>234462</v>
      </c>
      <c r="AY221" s="1">
        <v>15</v>
      </c>
      <c r="AZ221" s="40">
        <f t="shared" si="123"/>
        <v>36</v>
      </c>
      <c r="BA221" s="8">
        <f t="shared" si="124"/>
        <v>14462</v>
      </c>
    </row>
    <row r="222" customHeight="1" spans="1:53">
      <c r="A222" s="15">
        <v>219</v>
      </c>
      <c r="B222" s="16" t="s">
        <v>701</v>
      </c>
      <c r="C222" s="16" t="s">
        <v>702</v>
      </c>
      <c r="D222" s="16" t="s">
        <v>123</v>
      </c>
      <c r="E222" s="16" t="s">
        <v>703</v>
      </c>
      <c r="F222" s="17">
        <v>112557</v>
      </c>
      <c r="G222" s="17" t="s">
        <v>704</v>
      </c>
      <c r="H222" s="17" t="s">
        <v>126</v>
      </c>
      <c r="I222" s="17" t="s">
        <v>27</v>
      </c>
      <c r="J222" s="17">
        <v>29</v>
      </c>
      <c r="K222" s="17" t="s">
        <v>25</v>
      </c>
      <c r="L222" s="17" t="s">
        <v>705</v>
      </c>
      <c r="M222" s="20">
        <v>42363</v>
      </c>
      <c r="N222" s="20">
        <v>47842</v>
      </c>
      <c r="O222" s="20">
        <v>44587</v>
      </c>
      <c r="P222" s="21">
        <f t="shared" si="104"/>
        <v>8.92</v>
      </c>
      <c r="Q222" s="20">
        <v>43465</v>
      </c>
      <c r="R222" s="20">
        <v>45656</v>
      </c>
      <c r="S222" s="24">
        <f t="shared" si="110"/>
        <v>36</v>
      </c>
      <c r="T222" s="25">
        <v>720</v>
      </c>
      <c r="U222" s="25">
        <v>190000</v>
      </c>
      <c r="V222" s="25">
        <f t="shared" si="111"/>
        <v>188872</v>
      </c>
      <c r="W222" s="26">
        <f t="shared" si="112"/>
        <v>-73</v>
      </c>
      <c r="X222" s="25"/>
      <c r="Y222" s="25">
        <v>2200</v>
      </c>
      <c r="Z222" s="17">
        <v>2</v>
      </c>
      <c r="AA222" s="24">
        <f t="shared" si="113"/>
        <v>12531</v>
      </c>
      <c r="AB222" s="17"/>
      <c r="AC222" s="29">
        <v>44896</v>
      </c>
      <c r="AD222" s="15">
        <v>3420</v>
      </c>
      <c r="AE222" s="30">
        <v>44912</v>
      </c>
      <c r="AF222" s="31">
        <f t="shared" si="114"/>
        <v>16</v>
      </c>
      <c r="AG222" s="32">
        <f t="shared" si="128"/>
        <v>150</v>
      </c>
      <c r="AH222" s="15">
        <v>5485.85</v>
      </c>
      <c r="AI222" s="30">
        <v>44912</v>
      </c>
      <c r="AJ222" s="31">
        <f t="shared" si="126"/>
        <v>16</v>
      </c>
      <c r="AK222" s="32">
        <f t="shared" si="108"/>
        <v>240</v>
      </c>
      <c r="AL222" s="15">
        <v>3625</v>
      </c>
      <c r="AM222" s="30">
        <v>44954</v>
      </c>
      <c r="AN222" s="31">
        <f t="shared" si="107"/>
        <v>58</v>
      </c>
      <c r="AO222" s="32">
        <f t="shared" si="109"/>
        <v>576</v>
      </c>
      <c r="AP222" s="36">
        <f t="shared" si="116"/>
        <v>112316</v>
      </c>
      <c r="AQ222" s="32">
        <f t="shared" si="117"/>
        <v>112316</v>
      </c>
      <c r="AR222" s="36">
        <f t="shared" si="118"/>
        <v>79200</v>
      </c>
      <c r="AS222" s="32">
        <f t="shared" si="119"/>
        <v>966</v>
      </c>
      <c r="AT222" s="32">
        <f t="shared" si="120"/>
        <v>191516</v>
      </c>
      <c r="AV222" s="1">
        <v>174000</v>
      </c>
      <c r="AW222" s="8">
        <f t="shared" si="121"/>
        <v>14872</v>
      </c>
      <c r="AX222" s="8">
        <f t="shared" si="122"/>
        <v>188872</v>
      </c>
      <c r="AY222" s="1">
        <v>15</v>
      </c>
      <c r="AZ222" s="40">
        <f t="shared" si="123"/>
        <v>36</v>
      </c>
      <c r="BA222" s="8">
        <f t="shared" si="124"/>
        <v>-1128</v>
      </c>
    </row>
    <row r="223" ht="36" spans="1:53">
      <c r="A223" s="15">
        <v>220</v>
      </c>
      <c r="B223" s="16" t="s">
        <v>195</v>
      </c>
      <c r="C223" s="16" t="s">
        <v>706</v>
      </c>
      <c r="D223" s="16" t="s">
        <v>123</v>
      </c>
      <c r="E223" s="16" t="s">
        <v>707</v>
      </c>
      <c r="F223" s="17">
        <v>112649</v>
      </c>
      <c r="G223" s="17" t="s">
        <v>708</v>
      </c>
      <c r="H223" s="17" t="s">
        <v>132</v>
      </c>
      <c r="I223" s="17" t="s">
        <v>27</v>
      </c>
      <c r="J223" s="17">
        <v>19</v>
      </c>
      <c r="K223" s="17" t="s">
        <v>41</v>
      </c>
      <c r="L223" s="17" t="s">
        <v>709</v>
      </c>
      <c r="M223" s="20">
        <v>41100</v>
      </c>
      <c r="N223" s="20">
        <v>44752</v>
      </c>
      <c r="O223" s="20">
        <v>44587</v>
      </c>
      <c r="P223" s="21">
        <f t="shared" si="104"/>
        <v>0.45</v>
      </c>
      <c r="Q223" s="20">
        <v>42880</v>
      </c>
      <c r="R223" s="20">
        <v>45070</v>
      </c>
      <c r="S223" s="24">
        <f t="shared" si="110"/>
        <v>16</v>
      </c>
      <c r="T223" s="25">
        <v>720</v>
      </c>
      <c r="U223" s="25">
        <v>150000</v>
      </c>
      <c r="V223" s="25">
        <f t="shared" si="111"/>
        <v>134598</v>
      </c>
      <c r="W223" s="26">
        <f t="shared" si="112"/>
        <v>11</v>
      </c>
      <c r="X223" s="25"/>
      <c r="Y223" s="25">
        <v>2200</v>
      </c>
      <c r="Z223" s="17">
        <v>2</v>
      </c>
      <c r="AA223" s="24">
        <f t="shared" si="113"/>
        <v>1834</v>
      </c>
      <c r="AB223" s="17"/>
      <c r="AC223" s="29">
        <v>44896</v>
      </c>
      <c r="AD223" s="15">
        <v>1834</v>
      </c>
      <c r="AE223" s="30">
        <v>45116</v>
      </c>
      <c r="AF223" s="31">
        <f t="shared" si="114"/>
        <v>220</v>
      </c>
      <c r="AG223" s="32">
        <f t="shared" si="128"/>
        <v>1105</v>
      </c>
      <c r="AH223" s="15"/>
      <c r="AI223" s="30"/>
      <c r="AJ223" s="31"/>
      <c r="AK223" s="32">
        <f t="shared" si="108"/>
        <v>0</v>
      </c>
      <c r="AL223" s="15"/>
      <c r="AM223" s="30"/>
      <c r="AN223" s="31"/>
      <c r="AO223" s="32">
        <f t="shared" si="109"/>
        <v>0</v>
      </c>
      <c r="AP223" s="36">
        <f t="shared" si="116"/>
        <v>6057</v>
      </c>
      <c r="AQ223" s="32">
        <f t="shared" si="117"/>
        <v>20000</v>
      </c>
      <c r="AR223" s="36">
        <f t="shared" si="118"/>
        <v>24200</v>
      </c>
      <c r="AS223" s="32">
        <f t="shared" si="119"/>
        <v>1105</v>
      </c>
      <c r="AT223" s="32">
        <f t="shared" si="120"/>
        <v>44200</v>
      </c>
      <c r="AV223" s="1">
        <v>124000</v>
      </c>
      <c r="AW223" s="8">
        <f t="shared" si="121"/>
        <v>10598</v>
      </c>
      <c r="AX223" s="8">
        <f t="shared" si="122"/>
        <v>134598</v>
      </c>
      <c r="AY223" s="1">
        <v>10</v>
      </c>
      <c r="AZ223" s="40">
        <f>S223-W223+W223*0.5</f>
        <v>11</v>
      </c>
      <c r="BA223" s="8">
        <f t="shared" si="124"/>
        <v>-15402</v>
      </c>
    </row>
    <row r="224" customHeight="1" spans="1:53">
      <c r="A224" s="15">
        <v>221</v>
      </c>
      <c r="B224" s="16" t="s">
        <v>710</v>
      </c>
      <c r="C224" s="16" t="s">
        <v>711</v>
      </c>
      <c r="D224" s="16" t="s">
        <v>123</v>
      </c>
      <c r="E224" s="16" t="s">
        <v>707</v>
      </c>
      <c r="F224" s="17">
        <v>112650</v>
      </c>
      <c r="G224" s="17" t="s">
        <v>712</v>
      </c>
      <c r="H224" s="17" t="s">
        <v>132</v>
      </c>
      <c r="I224" s="17" t="s">
        <v>26</v>
      </c>
      <c r="J224" s="17">
        <v>19</v>
      </c>
      <c r="K224" s="17" t="s">
        <v>42</v>
      </c>
      <c r="L224" s="17" t="s">
        <v>713</v>
      </c>
      <c r="M224" s="20">
        <v>41206</v>
      </c>
      <c r="N224" s="20">
        <v>44858</v>
      </c>
      <c r="O224" s="20">
        <v>44587</v>
      </c>
      <c r="P224" s="21">
        <f t="shared" si="104"/>
        <v>0.74</v>
      </c>
      <c r="Q224" s="20">
        <v>43364</v>
      </c>
      <c r="R224" s="20">
        <v>44865</v>
      </c>
      <c r="S224" s="24">
        <f t="shared" si="110"/>
        <v>9</v>
      </c>
      <c r="T224" s="25">
        <v>720</v>
      </c>
      <c r="U224" s="25">
        <v>150000</v>
      </c>
      <c r="V224" s="25">
        <f t="shared" si="111"/>
        <v>124286</v>
      </c>
      <c r="W224" s="26">
        <f t="shared" si="112"/>
        <v>0</v>
      </c>
      <c r="X224" s="25"/>
      <c r="Y224" s="25">
        <v>2200</v>
      </c>
      <c r="Z224" s="17">
        <v>2</v>
      </c>
      <c r="AA224" s="24">
        <f t="shared" si="113"/>
        <v>7589</v>
      </c>
      <c r="AB224" s="17"/>
      <c r="AC224" s="29">
        <v>44896</v>
      </c>
      <c r="AD224" s="15">
        <v>2096</v>
      </c>
      <c r="AE224" s="30">
        <v>44862</v>
      </c>
      <c r="AF224" s="31">
        <v>0</v>
      </c>
      <c r="AG224" s="31">
        <v>0</v>
      </c>
      <c r="AH224" s="15">
        <v>3118.02</v>
      </c>
      <c r="AI224" s="30">
        <v>44862</v>
      </c>
      <c r="AJ224" s="31">
        <v>0</v>
      </c>
      <c r="AK224" s="31">
        <v>0</v>
      </c>
      <c r="AL224" s="15">
        <v>2375</v>
      </c>
      <c r="AM224" s="30">
        <v>44866</v>
      </c>
      <c r="AN224" s="31">
        <v>0</v>
      </c>
      <c r="AO224" s="31">
        <v>0</v>
      </c>
      <c r="AP224" s="36">
        <f t="shared" si="116"/>
        <v>9197</v>
      </c>
      <c r="AQ224" s="32">
        <f t="shared" si="117"/>
        <v>20000</v>
      </c>
      <c r="AR224" s="36">
        <f t="shared" si="118"/>
        <v>22000</v>
      </c>
      <c r="AS224" s="32">
        <f t="shared" si="119"/>
        <v>0</v>
      </c>
      <c r="AT224" s="32">
        <f t="shared" si="120"/>
        <v>42000</v>
      </c>
      <c r="AV224" s="1">
        <v>114500</v>
      </c>
      <c r="AW224" s="8">
        <f t="shared" si="121"/>
        <v>9786</v>
      </c>
      <c r="AX224" s="8">
        <f t="shared" si="122"/>
        <v>124286</v>
      </c>
      <c r="AY224" s="1">
        <v>10</v>
      </c>
      <c r="AZ224" s="40">
        <f>S224+1</f>
        <v>10</v>
      </c>
      <c r="BA224" s="8">
        <f t="shared" si="124"/>
        <v>-25714</v>
      </c>
    </row>
    <row r="225" ht="36" spans="1:53">
      <c r="A225" s="15">
        <v>222</v>
      </c>
      <c r="B225" s="16" t="s">
        <v>195</v>
      </c>
      <c r="C225" s="73" t="s">
        <v>714</v>
      </c>
      <c r="D225" s="16" t="s">
        <v>123</v>
      </c>
      <c r="E225" s="16" t="s">
        <v>707</v>
      </c>
      <c r="F225" s="17">
        <v>112657</v>
      </c>
      <c r="G225" s="17" t="s">
        <v>715</v>
      </c>
      <c r="H225" s="17" t="s">
        <v>132</v>
      </c>
      <c r="I225" s="17" t="s">
        <v>27</v>
      </c>
      <c r="J225" s="17">
        <v>19</v>
      </c>
      <c r="K225" s="17" t="s">
        <v>25</v>
      </c>
      <c r="L225" s="17" t="s">
        <v>199</v>
      </c>
      <c r="M225" s="20">
        <v>41520</v>
      </c>
      <c r="N225" s="20">
        <v>45172</v>
      </c>
      <c r="O225" s="20">
        <v>44587</v>
      </c>
      <c r="P225" s="21">
        <f t="shared" si="104"/>
        <v>1.6</v>
      </c>
      <c r="Q225" s="20">
        <v>42880</v>
      </c>
      <c r="R225" s="20">
        <v>45070</v>
      </c>
      <c r="S225" s="24">
        <f t="shared" si="110"/>
        <v>16</v>
      </c>
      <c r="T225" s="25">
        <v>720</v>
      </c>
      <c r="U225" s="25">
        <v>150000</v>
      </c>
      <c r="V225" s="25">
        <f t="shared" si="111"/>
        <v>137312</v>
      </c>
      <c r="W225" s="26">
        <f t="shared" si="112"/>
        <v>-3</v>
      </c>
      <c r="X225" s="25"/>
      <c r="Y225" s="25">
        <v>2200</v>
      </c>
      <c r="Z225" s="17">
        <v>2</v>
      </c>
      <c r="AA225" s="24">
        <f t="shared" si="113"/>
        <v>8966</v>
      </c>
      <c r="AB225" s="17"/>
      <c r="AC225" s="29">
        <v>44896</v>
      </c>
      <c r="AD225" s="15">
        <v>2620</v>
      </c>
      <c r="AE225" s="30">
        <v>45145</v>
      </c>
      <c r="AF225" s="31">
        <f t="shared" si="114"/>
        <v>249</v>
      </c>
      <c r="AG225" s="32">
        <f t="shared" si="128"/>
        <v>1787</v>
      </c>
      <c r="AH225" s="15">
        <v>3268</v>
      </c>
      <c r="AI225" s="30">
        <v>45145</v>
      </c>
      <c r="AJ225" s="31">
        <f t="shared" ref="AJ225:AJ229" si="129">DATEDIF(AC225,AI225,"d")</f>
        <v>249</v>
      </c>
      <c r="AK225" s="32">
        <f t="shared" si="108"/>
        <v>2229</v>
      </c>
      <c r="AL225" s="15">
        <v>3078</v>
      </c>
      <c r="AM225" s="30">
        <v>45145</v>
      </c>
      <c r="AN225" s="31">
        <f t="shared" ref="AN225:AN233" si="130">DATEDIF(AC225,AM225,"d")</f>
        <v>249</v>
      </c>
      <c r="AO225" s="32">
        <f t="shared" si="109"/>
        <v>2100</v>
      </c>
      <c r="AP225" s="36">
        <f t="shared" si="116"/>
        <v>21970</v>
      </c>
      <c r="AQ225" s="32">
        <f t="shared" si="117"/>
        <v>21970</v>
      </c>
      <c r="AR225" s="36">
        <f t="shared" si="118"/>
        <v>35200</v>
      </c>
      <c r="AS225" s="32">
        <f t="shared" si="119"/>
        <v>6116</v>
      </c>
      <c r="AT225" s="32">
        <f t="shared" si="120"/>
        <v>57170</v>
      </c>
      <c r="AV225" s="1">
        <v>126500</v>
      </c>
      <c r="AW225" s="8">
        <f t="shared" si="121"/>
        <v>10812</v>
      </c>
      <c r="AX225" s="8">
        <f t="shared" si="122"/>
        <v>137312</v>
      </c>
      <c r="AY225" s="1">
        <v>10</v>
      </c>
      <c r="AZ225" s="40">
        <f t="shared" si="123"/>
        <v>16</v>
      </c>
      <c r="BA225" s="8">
        <f t="shared" si="124"/>
        <v>-12688</v>
      </c>
    </row>
    <row r="226" ht="36" spans="1:53">
      <c r="A226" s="15">
        <v>223</v>
      </c>
      <c r="B226" s="16" t="s">
        <v>195</v>
      </c>
      <c r="C226" s="73" t="s">
        <v>716</v>
      </c>
      <c r="D226" s="16" t="s">
        <v>123</v>
      </c>
      <c r="E226" s="16" t="s">
        <v>707</v>
      </c>
      <c r="F226" s="17">
        <v>112653</v>
      </c>
      <c r="G226" s="17" t="s">
        <v>717</v>
      </c>
      <c r="H226" s="17" t="s">
        <v>132</v>
      </c>
      <c r="I226" s="17" t="s">
        <v>27</v>
      </c>
      <c r="J226" s="17">
        <v>19</v>
      </c>
      <c r="K226" s="17" t="s">
        <v>25</v>
      </c>
      <c r="L226" s="17" t="s">
        <v>199</v>
      </c>
      <c r="M226" s="20">
        <v>41520</v>
      </c>
      <c r="N226" s="20">
        <v>45172</v>
      </c>
      <c r="O226" s="20">
        <v>44587</v>
      </c>
      <c r="P226" s="21">
        <f t="shared" si="104"/>
        <v>1.6</v>
      </c>
      <c r="Q226" s="20">
        <v>42880</v>
      </c>
      <c r="R226" s="20">
        <v>45070</v>
      </c>
      <c r="S226" s="24">
        <f t="shared" si="110"/>
        <v>16</v>
      </c>
      <c r="T226" s="25">
        <v>720</v>
      </c>
      <c r="U226" s="25">
        <v>150000</v>
      </c>
      <c r="V226" s="25">
        <f t="shared" si="111"/>
        <v>137312</v>
      </c>
      <c r="W226" s="26">
        <f t="shared" si="112"/>
        <v>-3</v>
      </c>
      <c r="X226" s="25"/>
      <c r="Y226" s="25">
        <v>2200</v>
      </c>
      <c r="Z226" s="17">
        <v>2</v>
      </c>
      <c r="AA226" s="24">
        <f t="shared" si="113"/>
        <v>8180</v>
      </c>
      <c r="AB226" s="17"/>
      <c r="AC226" s="29">
        <v>44896</v>
      </c>
      <c r="AD226" s="15">
        <v>1834</v>
      </c>
      <c r="AE226" s="30">
        <v>45145</v>
      </c>
      <c r="AF226" s="31">
        <f t="shared" si="114"/>
        <v>249</v>
      </c>
      <c r="AG226" s="32">
        <f t="shared" si="128"/>
        <v>1251</v>
      </c>
      <c r="AH226" s="15">
        <v>3268</v>
      </c>
      <c r="AI226" s="30">
        <v>45145</v>
      </c>
      <c r="AJ226" s="31">
        <f t="shared" si="129"/>
        <v>249</v>
      </c>
      <c r="AK226" s="32">
        <f t="shared" si="108"/>
        <v>2229</v>
      </c>
      <c r="AL226" s="15">
        <v>3078</v>
      </c>
      <c r="AM226" s="30">
        <v>45145</v>
      </c>
      <c r="AN226" s="31">
        <f t="shared" si="130"/>
        <v>249</v>
      </c>
      <c r="AO226" s="32">
        <f t="shared" si="109"/>
        <v>2100</v>
      </c>
      <c r="AP226" s="36">
        <f t="shared" si="116"/>
        <v>21970</v>
      </c>
      <c r="AQ226" s="32">
        <f t="shared" si="117"/>
        <v>21970</v>
      </c>
      <c r="AR226" s="36">
        <f t="shared" si="118"/>
        <v>35200</v>
      </c>
      <c r="AS226" s="32">
        <f t="shared" si="119"/>
        <v>5580</v>
      </c>
      <c r="AT226" s="32">
        <f t="shared" si="120"/>
        <v>57170</v>
      </c>
      <c r="AV226" s="1">
        <v>126500</v>
      </c>
      <c r="AW226" s="8">
        <f t="shared" si="121"/>
        <v>10812</v>
      </c>
      <c r="AX226" s="8">
        <f t="shared" si="122"/>
        <v>137312</v>
      </c>
      <c r="AY226" s="1">
        <v>10</v>
      </c>
      <c r="AZ226" s="40">
        <f t="shared" si="123"/>
        <v>16</v>
      </c>
      <c r="BA226" s="8">
        <f t="shared" si="124"/>
        <v>-12688</v>
      </c>
    </row>
    <row r="227" ht="36" spans="1:53">
      <c r="A227" s="15">
        <v>224</v>
      </c>
      <c r="B227" s="16" t="s">
        <v>195</v>
      </c>
      <c r="C227" s="73" t="s">
        <v>718</v>
      </c>
      <c r="D227" s="16" t="s">
        <v>123</v>
      </c>
      <c r="E227" s="16" t="s">
        <v>707</v>
      </c>
      <c r="F227" s="17">
        <v>112654</v>
      </c>
      <c r="G227" s="17" t="s">
        <v>719</v>
      </c>
      <c r="H227" s="17" t="s">
        <v>132</v>
      </c>
      <c r="I227" s="17" t="s">
        <v>27</v>
      </c>
      <c r="J227" s="17">
        <v>19</v>
      </c>
      <c r="K227" s="17" t="s">
        <v>25</v>
      </c>
      <c r="L227" s="17" t="s">
        <v>199</v>
      </c>
      <c r="M227" s="20">
        <v>41520</v>
      </c>
      <c r="N227" s="20">
        <v>45172</v>
      </c>
      <c r="O227" s="20">
        <v>44587</v>
      </c>
      <c r="P227" s="21">
        <f t="shared" si="104"/>
        <v>1.6</v>
      </c>
      <c r="Q227" s="20">
        <v>42880</v>
      </c>
      <c r="R227" s="20">
        <v>45070</v>
      </c>
      <c r="S227" s="24">
        <f t="shared" si="110"/>
        <v>16</v>
      </c>
      <c r="T227" s="25">
        <v>720</v>
      </c>
      <c r="U227" s="25">
        <v>150000</v>
      </c>
      <c r="V227" s="25">
        <f t="shared" si="111"/>
        <v>137312</v>
      </c>
      <c r="W227" s="26">
        <f t="shared" si="112"/>
        <v>-3</v>
      </c>
      <c r="X227" s="25"/>
      <c r="Y227" s="25">
        <v>2200</v>
      </c>
      <c r="Z227" s="17">
        <v>2</v>
      </c>
      <c r="AA227" s="24">
        <f t="shared" si="113"/>
        <v>8180</v>
      </c>
      <c r="AB227" s="17"/>
      <c r="AC227" s="29">
        <v>44896</v>
      </c>
      <c r="AD227" s="15">
        <v>1834</v>
      </c>
      <c r="AE227" s="30">
        <v>45145</v>
      </c>
      <c r="AF227" s="31">
        <f t="shared" si="114"/>
        <v>249</v>
      </c>
      <c r="AG227" s="32">
        <f t="shared" si="128"/>
        <v>1251</v>
      </c>
      <c r="AH227" s="15">
        <v>3268</v>
      </c>
      <c r="AI227" s="30">
        <v>45145</v>
      </c>
      <c r="AJ227" s="31">
        <f t="shared" si="129"/>
        <v>249</v>
      </c>
      <c r="AK227" s="32">
        <f t="shared" si="108"/>
        <v>2229</v>
      </c>
      <c r="AL227" s="15">
        <v>3078</v>
      </c>
      <c r="AM227" s="30">
        <v>45145</v>
      </c>
      <c r="AN227" s="31">
        <f t="shared" si="130"/>
        <v>249</v>
      </c>
      <c r="AO227" s="32">
        <f t="shared" si="109"/>
        <v>2100</v>
      </c>
      <c r="AP227" s="36">
        <f t="shared" si="116"/>
        <v>21970</v>
      </c>
      <c r="AQ227" s="32">
        <f t="shared" si="117"/>
        <v>21970</v>
      </c>
      <c r="AR227" s="36">
        <f t="shared" si="118"/>
        <v>35200</v>
      </c>
      <c r="AS227" s="32">
        <f t="shared" si="119"/>
        <v>5580</v>
      </c>
      <c r="AT227" s="32">
        <f t="shared" si="120"/>
        <v>57170</v>
      </c>
      <c r="AV227" s="1">
        <v>126500</v>
      </c>
      <c r="AW227" s="8">
        <f t="shared" si="121"/>
        <v>10812</v>
      </c>
      <c r="AX227" s="8">
        <f t="shared" si="122"/>
        <v>137312</v>
      </c>
      <c r="AY227" s="1">
        <v>10</v>
      </c>
      <c r="AZ227" s="40">
        <f t="shared" si="123"/>
        <v>16</v>
      </c>
      <c r="BA227" s="8">
        <f t="shared" si="124"/>
        <v>-12688</v>
      </c>
    </row>
    <row r="228" ht="36" spans="1:53">
      <c r="A228" s="15">
        <v>225</v>
      </c>
      <c r="B228" s="16" t="s">
        <v>195</v>
      </c>
      <c r="C228" s="73" t="s">
        <v>720</v>
      </c>
      <c r="D228" s="16" t="s">
        <v>123</v>
      </c>
      <c r="E228" s="16" t="s">
        <v>707</v>
      </c>
      <c r="F228" s="17">
        <v>112652</v>
      </c>
      <c r="G228" s="17" t="s">
        <v>721</v>
      </c>
      <c r="H228" s="17" t="s">
        <v>132</v>
      </c>
      <c r="I228" s="17" t="s">
        <v>27</v>
      </c>
      <c r="J228" s="17">
        <v>19</v>
      </c>
      <c r="K228" s="17" t="s">
        <v>25</v>
      </c>
      <c r="L228" s="17" t="s">
        <v>199</v>
      </c>
      <c r="M228" s="20">
        <v>41520</v>
      </c>
      <c r="N228" s="20">
        <v>45172</v>
      </c>
      <c r="O228" s="20">
        <v>44587</v>
      </c>
      <c r="P228" s="21">
        <f t="shared" si="104"/>
        <v>1.6</v>
      </c>
      <c r="Q228" s="20">
        <v>42916</v>
      </c>
      <c r="R228" s="20">
        <v>45106</v>
      </c>
      <c r="S228" s="24">
        <f t="shared" si="110"/>
        <v>17</v>
      </c>
      <c r="T228" s="25">
        <v>720</v>
      </c>
      <c r="U228" s="25">
        <v>150000</v>
      </c>
      <c r="V228" s="25">
        <f t="shared" si="111"/>
        <v>137312</v>
      </c>
      <c r="W228" s="26">
        <f t="shared" si="112"/>
        <v>-2</v>
      </c>
      <c r="X228" s="25"/>
      <c r="Y228" s="25">
        <v>2200</v>
      </c>
      <c r="Z228" s="17">
        <v>2</v>
      </c>
      <c r="AA228" s="24">
        <f t="shared" si="113"/>
        <v>8180</v>
      </c>
      <c r="AB228" s="17"/>
      <c r="AC228" s="29">
        <v>44896</v>
      </c>
      <c r="AD228" s="15">
        <v>1834</v>
      </c>
      <c r="AE228" s="30">
        <v>45145</v>
      </c>
      <c r="AF228" s="31">
        <f t="shared" si="114"/>
        <v>249</v>
      </c>
      <c r="AG228" s="32">
        <f t="shared" si="128"/>
        <v>1251</v>
      </c>
      <c r="AH228" s="15">
        <v>3268</v>
      </c>
      <c r="AI228" s="30">
        <v>45145</v>
      </c>
      <c r="AJ228" s="31">
        <f t="shared" si="129"/>
        <v>249</v>
      </c>
      <c r="AK228" s="32">
        <f t="shared" si="108"/>
        <v>2229</v>
      </c>
      <c r="AL228" s="15">
        <v>3078</v>
      </c>
      <c r="AM228" s="30">
        <v>45145</v>
      </c>
      <c r="AN228" s="31">
        <f t="shared" si="130"/>
        <v>249</v>
      </c>
      <c r="AO228" s="32">
        <f t="shared" si="109"/>
        <v>2100</v>
      </c>
      <c r="AP228" s="36">
        <f t="shared" si="116"/>
        <v>21970</v>
      </c>
      <c r="AQ228" s="32">
        <f t="shared" si="117"/>
        <v>21970</v>
      </c>
      <c r="AR228" s="36">
        <f t="shared" si="118"/>
        <v>37400</v>
      </c>
      <c r="AS228" s="32">
        <f t="shared" si="119"/>
        <v>5580</v>
      </c>
      <c r="AT228" s="32">
        <f t="shared" si="120"/>
        <v>59370</v>
      </c>
      <c r="AV228" s="1">
        <v>126500</v>
      </c>
      <c r="AW228" s="8">
        <f t="shared" si="121"/>
        <v>10812</v>
      </c>
      <c r="AX228" s="8">
        <f t="shared" si="122"/>
        <v>137312</v>
      </c>
      <c r="AY228" s="1">
        <v>10</v>
      </c>
      <c r="AZ228" s="40">
        <f t="shared" si="123"/>
        <v>17</v>
      </c>
      <c r="BA228" s="8">
        <f t="shared" si="124"/>
        <v>-12688</v>
      </c>
    </row>
    <row r="229" customHeight="1" spans="1:53">
      <c r="A229" s="15">
        <v>226</v>
      </c>
      <c r="B229" s="16" t="s">
        <v>722</v>
      </c>
      <c r="C229" s="16" t="s">
        <v>723</v>
      </c>
      <c r="D229" s="16" t="s">
        <v>123</v>
      </c>
      <c r="E229" s="16" t="s">
        <v>707</v>
      </c>
      <c r="F229" s="17">
        <v>112656</v>
      </c>
      <c r="G229" s="17" t="s">
        <v>724</v>
      </c>
      <c r="H229" s="17" t="s">
        <v>132</v>
      </c>
      <c r="I229" s="17" t="s">
        <v>26</v>
      </c>
      <c r="J229" s="17">
        <v>19</v>
      </c>
      <c r="K229" s="17" t="s">
        <v>44</v>
      </c>
      <c r="L229" s="17" t="s">
        <v>133</v>
      </c>
      <c r="M229" s="20">
        <v>41289</v>
      </c>
      <c r="N229" s="20">
        <v>44941</v>
      </c>
      <c r="O229" s="20">
        <v>44587</v>
      </c>
      <c r="P229" s="21">
        <f t="shared" si="104"/>
        <v>0.97</v>
      </c>
      <c r="Q229" s="20">
        <v>44343</v>
      </c>
      <c r="R229" s="20">
        <v>44957</v>
      </c>
      <c r="S229" s="24">
        <f t="shared" si="110"/>
        <v>12</v>
      </c>
      <c r="T229" s="25">
        <v>720</v>
      </c>
      <c r="U229" s="25">
        <v>150000</v>
      </c>
      <c r="V229" s="25">
        <f t="shared" si="111"/>
        <v>98778</v>
      </c>
      <c r="W229" s="26">
        <f t="shared" si="112"/>
        <v>1</v>
      </c>
      <c r="X229" s="25"/>
      <c r="Y229" s="25">
        <v>2200</v>
      </c>
      <c r="Z229" s="17">
        <v>2</v>
      </c>
      <c r="AA229" s="24">
        <f t="shared" si="113"/>
        <v>6594</v>
      </c>
      <c r="AB229" s="17"/>
      <c r="AC229" s="29">
        <v>44896</v>
      </c>
      <c r="AD229" s="15">
        <v>2358</v>
      </c>
      <c r="AE229" s="30">
        <v>44939</v>
      </c>
      <c r="AF229" s="31">
        <f t="shared" si="114"/>
        <v>43</v>
      </c>
      <c r="AG229" s="32">
        <f t="shared" si="128"/>
        <v>278</v>
      </c>
      <c r="AH229" s="15">
        <v>1861.4</v>
      </c>
      <c r="AI229" s="30">
        <v>44939</v>
      </c>
      <c r="AJ229" s="31">
        <f t="shared" si="129"/>
        <v>43</v>
      </c>
      <c r="AK229" s="32">
        <f t="shared" si="108"/>
        <v>219</v>
      </c>
      <c r="AL229" s="15">
        <v>2375</v>
      </c>
      <c r="AM229" s="30">
        <v>44954</v>
      </c>
      <c r="AN229" s="31">
        <f t="shared" si="130"/>
        <v>58</v>
      </c>
      <c r="AO229" s="32">
        <f t="shared" si="109"/>
        <v>377</v>
      </c>
      <c r="AP229" s="36">
        <f t="shared" si="116"/>
        <v>9581</v>
      </c>
      <c r="AQ229" s="32">
        <f t="shared" si="117"/>
        <v>20000</v>
      </c>
      <c r="AR229" s="36">
        <f t="shared" si="118"/>
        <v>26400</v>
      </c>
      <c r="AS229" s="32">
        <f t="shared" si="119"/>
        <v>874</v>
      </c>
      <c r="AT229" s="32">
        <f t="shared" si="120"/>
        <v>46400</v>
      </c>
      <c r="AV229" s="1">
        <f>98500-7500</f>
        <v>91000</v>
      </c>
      <c r="AW229" s="8">
        <f t="shared" si="121"/>
        <v>7778</v>
      </c>
      <c r="AX229" s="8">
        <f t="shared" si="122"/>
        <v>98778</v>
      </c>
      <c r="AY229" s="1">
        <v>10</v>
      </c>
      <c r="AZ229" s="40">
        <f>S229-W229+W229*0.5</f>
        <v>12</v>
      </c>
      <c r="BA229" s="8">
        <f t="shared" si="124"/>
        <v>-51222</v>
      </c>
    </row>
    <row r="230" customHeight="1" spans="1:53">
      <c r="A230" s="42">
        <v>227</v>
      </c>
      <c r="B230" s="16" t="s">
        <v>725</v>
      </c>
      <c r="C230" s="16" t="s">
        <v>726</v>
      </c>
      <c r="D230" s="16" t="s">
        <v>123</v>
      </c>
      <c r="E230" s="16" t="s">
        <v>707</v>
      </c>
      <c r="F230" s="17">
        <v>112655</v>
      </c>
      <c r="G230" s="17" t="s">
        <v>727</v>
      </c>
      <c r="H230" s="17" t="s">
        <v>126</v>
      </c>
      <c r="I230" s="17" t="s">
        <v>27</v>
      </c>
      <c r="J230" s="17">
        <v>19</v>
      </c>
      <c r="K230" s="17" t="s">
        <v>32</v>
      </c>
      <c r="L230" s="17" t="s">
        <v>317</v>
      </c>
      <c r="M230" s="20">
        <v>40912</v>
      </c>
      <c r="N230" s="20">
        <v>44565</v>
      </c>
      <c r="O230" s="20">
        <v>44587</v>
      </c>
      <c r="P230" s="21">
        <v>0</v>
      </c>
      <c r="Q230" s="20">
        <v>44748</v>
      </c>
      <c r="R230" s="20">
        <v>44838</v>
      </c>
      <c r="S230" s="24">
        <f t="shared" si="110"/>
        <v>8</v>
      </c>
      <c r="T230" s="25">
        <v>720</v>
      </c>
      <c r="U230" s="25">
        <v>150000</v>
      </c>
      <c r="V230" s="25">
        <f t="shared" si="111"/>
        <v>137312</v>
      </c>
      <c r="W230" s="26">
        <f t="shared" si="112"/>
        <v>9</v>
      </c>
      <c r="X230" s="25"/>
      <c r="Y230" s="25">
        <v>2200</v>
      </c>
      <c r="Z230" s="17">
        <v>2</v>
      </c>
      <c r="AA230" s="24">
        <f t="shared" si="113"/>
        <v>4209</v>
      </c>
      <c r="AB230" s="17"/>
      <c r="AC230" s="29">
        <v>44896</v>
      </c>
      <c r="AD230" s="15">
        <v>1834</v>
      </c>
      <c r="AE230" s="30">
        <v>44948</v>
      </c>
      <c r="AF230" s="31">
        <f t="shared" si="114"/>
        <v>52</v>
      </c>
      <c r="AG230" s="32">
        <f t="shared" si="128"/>
        <v>261</v>
      </c>
      <c r="AH230" s="15"/>
      <c r="AI230" s="30"/>
      <c r="AJ230" s="31"/>
      <c r="AK230" s="32">
        <f t="shared" si="108"/>
        <v>0</v>
      </c>
      <c r="AL230" s="15">
        <v>2375</v>
      </c>
      <c r="AM230" s="30">
        <v>44948</v>
      </c>
      <c r="AN230" s="31">
        <f t="shared" si="130"/>
        <v>52</v>
      </c>
      <c r="AO230" s="32">
        <f t="shared" si="109"/>
        <v>338</v>
      </c>
      <c r="AP230" s="36">
        <v>0</v>
      </c>
      <c r="AQ230" s="32">
        <f t="shared" si="117"/>
        <v>20000</v>
      </c>
      <c r="AR230" s="36">
        <f t="shared" si="118"/>
        <v>8800</v>
      </c>
      <c r="AS230" s="32">
        <f t="shared" si="119"/>
        <v>599</v>
      </c>
      <c r="AT230" s="32">
        <f t="shared" si="120"/>
        <v>28800</v>
      </c>
      <c r="AV230" s="1">
        <v>126500</v>
      </c>
      <c r="AW230" s="8">
        <f t="shared" si="121"/>
        <v>10812</v>
      </c>
      <c r="AX230" s="8">
        <f t="shared" si="122"/>
        <v>137312</v>
      </c>
      <c r="AY230" s="1">
        <v>10</v>
      </c>
      <c r="AZ230" s="40">
        <f>S230*0.5</f>
        <v>4</v>
      </c>
      <c r="BA230" s="8">
        <f t="shared" si="124"/>
        <v>-12688</v>
      </c>
    </row>
    <row r="231" customHeight="1" spans="1:53">
      <c r="A231" s="15">
        <v>228</v>
      </c>
      <c r="B231" s="16" t="s">
        <v>728</v>
      </c>
      <c r="C231" s="16" t="s">
        <v>729</v>
      </c>
      <c r="D231" s="16" t="s">
        <v>123</v>
      </c>
      <c r="E231" s="16" t="s">
        <v>730</v>
      </c>
      <c r="F231" s="17">
        <v>112687</v>
      </c>
      <c r="G231" s="17" t="s">
        <v>731</v>
      </c>
      <c r="H231" s="17" t="s">
        <v>132</v>
      </c>
      <c r="I231" s="17" t="s">
        <v>27</v>
      </c>
      <c r="J231" s="17">
        <v>19</v>
      </c>
      <c r="K231" s="17" t="s">
        <v>44</v>
      </c>
      <c r="L231" s="17" t="s">
        <v>160</v>
      </c>
      <c r="M231" s="20">
        <v>42326</v>
      </c>
      <c r="N231" s="20">
        <v>45979</v>
      </c>
      <c r="O231" s="20">
        <v>44587</v>
      </c>
      <c r="P231" s="21">
        <f t="shared" si="104"/>
        <v>3.81</v>
      </c>
      <c r="Q231" s="20">
        <v>42824</v>
      </c>
      <c r="R231" s="20">
        <v>45014</v>
      </c>
      <c r="S231" s="24">
        <f t="shared" si="110"/>
        <v>14</v>
      </c>
      <c r="T231" s="25">
        <v>720</v>
      </c>
      <c r="U231" s="25">
        <v>150000</v>
      </c>
      <c r="V231" s="25">
        <f t="shared" si="111"/>
        <v>126457</v>
      </c>
      <c r="W231" s="26">
        <f t="shared" si="112"/>
        <v>-32</v>
      </c>
      <c r="X231" s="25"/>
      <c r="Y231" s="25">
        <v>2200</v>
      </c>
      <c r="Z231" s="17">
        <v>2</v>
      </c>
      <c r="AA231" s="24">
        <f t="shared" si="113"/>
        <v>6614</v>
      </c>
      <c r="AB231" s="17"/>
      <c r="AC231" s="29">
        <v>44896</v>
      </c>
      <c r="AD231" s="15">
        <v>2620</v>
      </c>
      <c r="AE231" s="30">
        <v>44891</v>
      </c>
      <c r="AF231" s="31">
        <v>0</v>
      </c>
      <c r="AG231" s="31">
        <v>0</v>
      </c>
      <c r="AH231" s="15">
        <v>1619.13</v>
      </c>
      <c r="AI231" s="30">
        <v>44882</v>
      </c>
      <c r="AJ231" s="31">
        <v>0</v>
      </c>
      <c r="AK231" s="31">
        <v>0</v>
      </c>
      <c r="AL231" s="15">
        <v>2375</v>
      </c>
      <c r="AM231" s="30">
        <v>44890</v>
      </c>
      <c r="AN231" s="31">
        <v>0</v>
      </c>
      <c r="AO231" s="31">
        <v>0</v>
      </c>
      <c r="AP231" s="36">
        <f t="shared" si="116"/>
        <v>48180</v>
      </c>
      <c r="AQ231" s="32">
        <f t="shared" si="117"/>
        <v>48180</v>
      </c>
      <c r="AR231" s="36">
        <f t="shared" si="118"/>
        <v>30800</v>
      </c>
      <c r="AS231" s="32">
        <f t="shared" si="119"/>
        <v>0</v>
      </c>
      <c r="AT231" s="32">
        <f t="shared" si="120"/>
        <v>78980</v>
      </c>
      <c r="AV231" s="1">
        <v>116500</v>
      </c>
      <c r="AW231" s="8">
        <f t="shared" si="121"/>
        <v>9957</v>
      </c>
      <c r="AX231" s="8">
        <f t="shared" si="122"/>
        <v>126457</v>
      </c>
      <c r="AY231" s="1">
        <v>10</v>
      </c>
      <c r="AZ231" s="40">
        <f t="shared" si="123"/>
        <v>14</v>
      </c>
      <c r="BA231" s="8">
        <f t="shared" si="124"/>
        <v>-23543</v>
      </c>
    </row>
    <row r="232" customHeight="1" spans="1:53">
      <c r="A232" s="15">
        <v>229</v>
      </c>
      <c r="B232" s="16" t="s">
        <v>732</v>
      </c>
      <c r="C232" s="16" t="s">
        <v>733</v>
      </c>
      <c r="D232" s="16" t="s">
        <v>123</v>
      </c>
      <c r="E232" s="16" t="s">
        <v>730</v>
      </c>
      <c r="F232" s="17">
        <v>112854</v>
      </c>
      <c r="G232" s="17" t="s">
        <v>734</v>
      </c>
      <c r="H232" s="17" t="s">
        <v>132</v>
      </c>
      <c r="I232" s="17" t="s">
        <v>27</v>
      </c>
      <c r="J232" s="17">
        <v>19</v>
      </c>
      <c r="K232" s="17" t="s">
        <v>25</v>
      </c>
      <c r="L232" s="17" t="s">
        <v>216</v>
      </c>
      <c r="M232" s="20">
        <v>42543</v>
      </c>
      <c r="N232" s="20">
        <v>46195</v>
      </c>
      <c r="O232" s="20">
        <v>44587</v>
      </c>
      <c r="P232" s="21">
        <f t="shared" si="104"/>
        <v>4.41</v>
      </c>
      <c r="Q232" s="20">
        <v>43880</v>
      </c>
      <c r="R232" s="20">
        <v>45340</v>
      </c>
      <c r="S232" s="24">
        <f t="shared" si="110"/>
        <v>25</v>
      </c>
      <c r="T232" s="25">
        <v>720</v>
      </c>
      <c r="U232" s="25">
        <v>150000</v>
      </c>
      <c r="V232" s="25">
        <f t="shared" si="111"/>
        <v>144910</v>
      </c>
      <c r="W232" s="26">
        <f t="shared" si="112"/>
        <v>-29</v>
      </c>
      <c r="X232" s="25"/>
      <c r="Y232" s="25">
        <v>2200</v>
      </c>
      <c r="Z232" s="17">
        <v>2</v>
      </c>
      <c r="AA232" s="24">
        <f t="shared" si="113"/>
        <v>6549</v>
      </c>
      <c r="AB232" s="17"/>
      <c r="AC232" s="29">
        <v>44896</v>
      </c>
      <c r="AD232" s="15">
        <v>1834</v>
      </c>
      <c r="AE232" s="30">
        <v>45094</v>
      </c>
      <c r="AF232" s="31">
        <f t="shared" si="114"/>
        <v>198</v>
      </c>
      <c r="AG232" s="32">
        <f t="shared" si="128"/>
        <v>995</v>
      </c>
      <c r="AH232" s="15">
        <v>2340.17</v>
      </c>
      <c r="AI232" s="30">
        <v>45104</v>
      </c>
      <c r="AJ232" s="31">
        <f t="shared" ref="AJ232:AJ233" si="131">DATEDIF(AC232,AI232,"d")</f>
        <v>208</v>
      </c>
      <c r="AK232" s="32">
        <f t="shared" si="108"/>
        <v>1334</v>
      </c>
      <c r="AL232" s="15">
        <v>2375</v>
      </c>
      <c r="AM232" s="30">
        <v>45087</v>
      </c>
      <c r="AN232" s="31">
        <f t="shared" si="130"/>
        <v>191</v>
      </c>
      <c r="AO232" s="32">
        <f t="shared" si="109"/>
        <v>1243</v>
      </c>
      <c r="AP232" s="36">
        <f t="shared" si="116"/>
        <v>63905</v>
      </c>
      <c r="AQ232" s="32">
        <f t="shared" si="117"/>
        <v>63905</v>
      </c>
      <c r="AR232" s="36">
        <f t="shared" si="118"/>
        <v>55000</v>
      </c>
      <c r="AS232" s="32">
        <f t="shared" si="119"/>
        <v>3572</v>
      </c>
      <c r="AT232" s="32">
        <f t="shared" si="120"/>
        <v>118905</v>
      </c>
      <c r="AV232" s="1">
        <v>133500</v>
      </c>
      <c r="AW232" s="8">
        <f t="shared" si="121"/>
        <v>11410</v>
      </c>
      <c r="AX232" s="8">
        <f t="shared" si="122"/>
        <v>144910</v>
      </c>
      <c r="AY232" s="1">
        <v>10</v>
      </c>
      <c r="AZ232" s="40">
        <f t="shared" si="123"/>
        <v>25</v>
      </c>
      <c r="BA232" s="8">
        <f t="shared" si="124"/>
        <v>-5090</v>
      </c>
    </row>
    <row r="233" customHeight="1" spans="1:53">
      <c r="A233" s="15">
        <v>230</v>
      </c>
      <c r="B233" s="16" t="s">
        <v>217</v>
      </c>
      <c r="C233" s="16" t="s">
        <v>735</v>
      </c>
      <c r="D233" s="16" t="s">
        <v>123</v>
      </c>
      <c r="E233" s="16" t="s">
        <v>736</v>
      </c>
      <c r="F233" s="17">
        <v>112685</v>
      </c>
      <c r="G233" s="17" t="s">
        <v>737</v>
      </c>
      <c r="H233" s="17" t="s">
        <v>132</v>
      </c>
      <c r="I233" s="17" t="s">
        <v>26</v>
      </c>
      <c r="J233" s="17">
        <v>19</v>
      </c>
      <c r="K233" s="17" t="s">
        <v>44</v>
      </c>
      <c r="L233" s="17" t="s">
        <v>160</v>
      </c>
      <c r="M233" s="20">
        <v>42317</v>
      </c>
      <c r="N233" s="20">
        <v>45970</v>
      </c>
      <c r="O233" s="20">
        <v>44587</v>
      </c>
      <c r="P233" s="21">
        <f t="shared" si="104"/>
        <v>3.79</v>
      </c>
      <c r="Q233" s="20">
        <v>43663</v>
      </c>
      <c r="R233" s="20">
        <v>45854</v>
      </c>
      <c r="S233" s="24">
        <f t="shared" si="110"/>
        <v>42</v>
      </c>
      <c r="T233" s="25">
        <v>720</v>
      </c>
      <c r="U233" s="25">
        <v>150000</v>
      </c>
      <c r="V233" s="25">
        <f t="shared" si="111"/>
        <v>106919</v>
      </c>
      <c r="W233" s="26">
        <f t="shared" si="112"/>
        <v>-4</v>
      </c>
      <c r="X233" s="25"/>
      <c r="Y233" s="25">
        <v>2200</v>
      </c>
      <c r="Z233" s="17">
        <v>2</v>
      </c>
      <c r="AA233" s="24">
        <f t="shared" si="113"/>
        <v>6857</v>
      </c>
      <c r="AB233" s="17"/>
      <c r="AC233" s="29">
        <v>44896</v>
      </c>
      <c r="AD233" s="15">
        <v>1834</v>
      </c>
      <c r="AE233" s="30">
        <v>45187</v>
      </c>
      <c r="AF233" s="31">
        <f t="shared" si="114"/>
        <v>291</v>
      </c>
      <c r="AG233" s="32">
        <f t="shared" si="128"/>
        <v>1462</v>
      </c>
      <c r="AH233" s="15">
        <v>2648.18</v>
      </c>
      <c r="AI233" s="30">
        <v>45187</v>
      </c>
      <c r="AJ233" s="31">
        <f t="shared" si="131"/>
        <v>291</v>
      </c>
      <c r="AK233" s="32">
        <f t="shared" si="108"/>
        <v>2111</v>
      </c>
      <c r="AL233" s="15">
        <v>2375</v>
      </c>
      <c r="AM233" s="30">
        <v>45187</v>
      </c>
      <c r="AN233" s="31">
        <f t="shared" si="130"/>
        <v>291</v>
      </c>
      <c r="AO233" s="32">
        <f t="shared" si="109"/>
        <v>1893</v>
      </c>
      <c r="AP233" s="36">
        <f t="shared" si="116"/>
        <v>40522</v>
      </c>
      <c r="AQ233" s="32">
        <f t="shared" si="117"/>
        <v>40522</v>
      </c>
      <c r="AR233" s="36">
        <f t="shared" si="118"/>
        <v>92400</v>
      </c>
      <c r="AS233" s="32">
        <f t="shared" si="119"/>
        <v>5466</v>
      </c>
      <c r="AT233" s="32">
        <f t="shared" si="120"/>
        <v>132922</v>
      </c>
      <c r="AV233" s="1">
        <v>98500</v>
      </c>
      <c r="AW233" s="8">
        <f t="shared" si="121"/>
        <v>8419</v>
      </c>
      <c r="AX233" s="8">
        <f t="shared" si="122"/>
        <v>106919</v>
      </c>
      <c r="AY233" s="1">
        <v>10</v>
      </c>
      <c r="AZ233" s="40">
        <f t="shared" si="123"/>
        <v>42</v>
      </c>
      <c r="BA233" s="8">
        <f t="shared" si="124"/>
        <v>-43081</v>
      </c>
    </row>
    <row r="234" customHeight="1" spans="1:53">
      <c r="A234" s="15">
        <v>231</v>
      </c>
      <c r="B234" s="16" t="s">
        <v>725</v>
      </c>
      <c r="C234" s="16" t="s">
        <v>738</v>
      </c>
      <c r="D234" s="16" t="s">
        <v>123</v>
      </c>
      <c r="E234" s="16" t="s">
        <v>739</v>
      </c>
      <c r="F234" s="17">
        <v>112638</v>
      </c>
      <c r="G234" s="17" t="s">
        <v>740</v>
      </c>
      <c r="H234" s="17" t="s">
        <v>126</v>
      </c>
      <c r="I234" s="17" t="s">
        <v>26</v>
      </c>
      <c r="J234" s="17">
        <v>31</v>
      </c>
      <c r="K234" s="17" t="s">
        <v>51</v>
      </c>
      <c r="L234" s="17" t="s">
        <v>741</v>
      </c>
      <c r="M234" s="20">
        <v>40905</v>
      </c>
      <c r="N234" s="20">
        <v>46384</v>
      </c>
      <c r="O234" s="20">
        <v>44587</v>
      </c>
      <c r="P234" s="21">
        <f t="shared" si="104"/>
        <v>4.92</v>
      </c>
      <c r="Q234" s="20">
        <v>44651</v>
      </c>
      <c r="R234" s="20">
        <v>44741</v>
      </c>
      <c r="S234" s="24">
        <f t="shared" si="110"/>
        <v>5</v>
      </c>
      <c r="T234" s="25">
        <v>720</v>
      </c>
      <c r="U234" s="25">
        <v>190000</v>
      </c>
      <c r="V234" s="25">
        <f t="shared" si="111"/>
        <v>142522</v>
      </c>
      <c r="W234" s="26">
        <f t="shared" si="112"/>
        <v>-55</v>
      </c>
      <c r="X234" s="25"/>
      <c r="Y234" s="25">
        <v>2200</v>
      </c>
      <c r="Z234" s="17">
        <v>2</v>
      </c>
      <c r="AA234" s="24">
        <f t="shared" si="113"/>
        <v>0</v>
      </c>
      <c r="AB234" s="17"/>
      <c r="AC234" s="29">
        <v>44896</v>
      </c>
      <c r="AD234" s="15"/>
      <c r="AE234" s="30"/>
      <c r="AF234" s="31"/>
      <c r="AG234" s="32">
        <f t="shared" si="128"/>
        <v>0</v>
      </c>
      <c r="AH234" s="15"/>
      <c r="AI234" s="30"/>
      <c r="AJ234" s="31"/>
      <c r="AK234" s="32">
        <f t="shared" si="108"/>
        <v>0</v>
      </c>
      <c r="AL234" s="15"/>
      <c r="AM234" s="30"/>
      <c r="AN234" s="31"/>
      <c r="AO234" s="32">
        <f t="shared" si="109"/>
        <v>0</v>
      </c>
      <c r="AP234" s="36">
        <f t="shared" si="116"/>
        <v>46747</v>
      </c>
      <c r="AQ234" s="32">
        <f t="shared" si="117"/>
        <v>46747</v>
      </c>
      <c r="AR234" s="36">
        <f t="shared" si="118"/>
        <v>13200</v>
      </c>
      <c r="AS234" s="32">
        <f t="shared" si="119"/>
        <v>0</v>
      </c>
      <c r="AT234" s="32">
        <f t="shared" si="120"/>
        <v>59947</v>
      </c>
      <c r="AV234" s="1">
        <v>131300</v>
      </c>
      <c r="AW234" s="8">
        <f t="shared" si="121"/>
        <v>11222</v>
      </c>
      <c r="AX234" s="8">
        <f t="shared" si="122"/>
        <v>142522</v>
      </c>
      <c r="AY234" s="1">
        <v>15</v>
      </c>
      <c r="AZ234" s="40">
        <f t="shared" ref="AZ234:AZ242" si="132">S234+1</f>
        <v>6</v>
      </c>
      <c r="BA234" s="8">
        <f t="shared" si="124"/>
        <v>-47478</v>
      </c>
    </row>
    <row r="235" customHeight="1" spans="1:53">
      <c r="A235" s="15">
        <v>232</v>
      </c>
      <c r="B235" s="16" t="s">
        <v>742</v>
      </c>
      <c r="C235" s="16" t="s">
        <v>743</v>
      </c>
      <c r="D235" s="16" t="s">
        <v>123</v>
      </c>
      <c r="E235" s="16" t="s">
        <v>739</v>
      </c>
      <c r="F235" s="17">
        <v>112619</v>
      </c>
      <c r="G235" s="17" t="s">
        <v>744</v>
      </c>
      <c r="H235" s="17" t="s">
        <v>126</v>
      </c>
      <c r="I235" s="17" t="s">
        <v>26</v>
      </c>
      <c r="J235" s="17">
        <v>31</v>
      </c>
      <c r="K235" s="17" t="s">
        <v>51</v>
      </c>
      <c r="L235" s="17" t="s">
        <v>741</v>
      </c>
      <c r="M235" s="20">
        <v>40905</v>
      </c>
      <c r="N235" s="20">
        <v>46384</v>
      </c>
      <c r="O235" s="20">
        <v>44587</v>
      </c>
      <c r="P235" s="21">
        <f t="shared" si="104"/>
        <v>4.92</v>
      </c>
      <c r="Q235" s="20">
        <v>44651</v>
      </c>
      <c r="R235" s="20">
        <v>44741</v>
      </c>
      <c r="S235" s="24">
        <f t="shared" si="110"/>
        <v>5</v>
      </c>
      <c r="T235" s="25">
        <v>720</v>
      </c>
      <c r="U235" s="25">
        <v>190000</v>
      </c>
      <c r="V235" s="25">
        <f t="shared" si="111"/>
        <v>142522</v>
      </c>
      <c r="W235" s="26">
        <f t="shared" si="112"/>
        <v>-55</v>
      </c>
      <c r="X235" s="25"/>
      <c r="Y235" s="25">
        <v>2200</v>
      </c>
      <c r="Z235" s="17">
        <v>2</v>
      </c>
      <c r="AA235" s="24">
        <f t="shared" si="113"/>
        <v>0</v>
      </c>
      <c r="AB235" s="17"/>
      <c r="AC235" s="29">
        <v>44896</v>
      </c>
      <c r="AD235" s="15"/>
      <c r="AE235" s="30"/>
      <c r="AF235" s="31"/>
      <c r="AG235" s="32">
        <f t="shared" si="128"/>
        <v>0</v>
      </c>
      <c r="AH235" s="15"/>
      <c r="AI235" s="30"/>
      <c r="AJ235" s="31"/>
      <c r="AK235" s="32">
        <f t="shared" si="108"/>
        <v>0</v>
      </c>
      <c r="AL235" s="15"/>
      <c r="AM235" s="30"/>
      <c r="AN235" s="31"/>
      <c r="AO235" s="32">
        <f t="shared" si="109"/>
        <v>0</v>
      </c>
      <c r="AP235" s="36">
        <f t="shared" si="116"/>
        <v>46747</v>
      </c>
      <c r="AQ235" s="32">
        <f t="shared" si="117"/>
        <v>46747</v>
      </c>
      <c r="AR235" s="36">
        <f t="shared" si="118"/>
        <v>13200</v>
      </c>
      <c r="AS235" s="32">
        <f t="shared" si="119"/>
        <v>0</v>
      </c>
      <c r="AT235" s="32">
        <f t="shared" si="120"/>
        <v>59947</v>
      </c>
      <c r="AV235" s="1">
        <v>131300</v>
      </c>
      <c r="AW235" s="8">
        <f t="shared" si="121"/>
        <v>11222</v>
      </c>
      <c r="AX235" s="8">
        <f t="shared" si="122"/>
        <v>142522</v>
      </c>
      <c r="AY235" s="1">
        <v>15</v>
      </c>
      <c r="AZ235" s="40">
        <f t="shared" si="132"/>
        <v>6</v>
      </c>
      <c r="BA235" s="8">
        <f t="shared" si="124"/>
        <v>-47478</v>
      </c>
    </row>
    <row r="236" customHeight="1" spans="1:53">
      <c r="A236" s="15">
        <v>233</v>
      </c>
      <c r="B236" s="16" t="s">
        <v>745</v>
      </c>
      <c r="C236" s="16" t="s">
        <v>746</v>
      </c>
      <c r="D236" s="16" t="s">
        <v>123</v>
      </c>
      <c r="E236" s="16" t="s">
        <v>739</v>
      </c>
      <c r="F236" s="17">
        <v>112618</v>
      </c>
      <c r="G236" s="17" t="s">
        <v>747</v>
      </c>
      <c r="H236" s="17" t="s">
        <v>126</v>
      </c>
      <c r="I236" s="17" t="s">
        <v>27</v>
      </c>
      <c r="J236" s="17">
        <v>31</v>
      </c>
      <c r="K236" s="17" t="s">
        <v>41</v>
      </c>
      <c r="L236" s="17" t="s">
        <v>455</v>
      </c>
      <c r="M236" s="20">
        <v>41060</v>
      </c>
      <c r="N236" s="20">
        <v>46538</v>
      </c>
      <c r="O236" s="20">
        <v>44587</v>
      </c>
      <c r="P236" s="21">
        <f t="shared" si="104"/>
        <v>5.35</v>
      </c>
      <c r="Q236" s="20">
        <v>44713</v>
      </c>
      <c r="R236" s="20">
        <v>44803</v>
      </c>
      <c r="S236" s="24">
        <f t="shared" si="110"/>
        <v>7</v>
      </c>
      <c r="T236" s="25">
        <v>720</v>
      </c>
      <c r="U236" s="25">
        <v>220000</v>
      </c>
      <c r="V236" s="25">
        <f t="shared" si="111"/>
        <v>178560</v>
      </c>
      <c r="W236" s="26">
        <f t="shared" si="112"/>
        <v>-58</v>
      </c>
      <c r="X236" s="25"/>
      <c r="Y236" s="25">
        <v>2200</v>
      </c>
      <c r="Z236" s="17">
        <v>2</v>
      </c>
      <c r="AA236" s="24">
        <f t="shared" si="113"/>
        <v>11241</v>
      </c>
      <c r="AB236" s="17"/>
      <c r="AC236" s="29">
        <v>44896</v>
      </c>
      <c r="AD236" s="15">
        <v>2736</v>
      </c>
      <c r="AE236" s="30">
        <v>45064</v>
      </c>
      <c r="AF236" s="31">
        <f t="shared" ref="AF236:AF238" si="133">DATEDIF(AC236,AE236,"d")</f>
        <v>168</v>
      </c>
      <c r="AG236" s="32">
        <f t="shared" si="128"/>
        <v>1259</v>
      </c>
      <c r="AH236" s="15">
        <v>3483.08</v>
      </c>
      <c r="AI236" s="30">
        <v>45063</v>
      </c>
      <c r="AJ236" s="31">
        <f t="shared" ref="AJ236:AJ238" si="134">DATEDIF(AC236,AI236,"d")</f>
        <v>167</v>
      </c>
      <c r="AK236" s="32">
        <f t="shared" si="108"/>
        <v>1594</v>
      </c>
      <c r="AL236" s="15">
        <v>5022</v>
      </c>
      <c r="AM236" s="30">
        <v>45068</v>
      </c>
      <c r="AN236" s="31">
        <f t="shared" ref="AN236:AN238" si="135">DATEDIF(AC236,AM236,"d")</f>
        <v>172</v>
      </c>
      <c r="AO236" s="32">
        <f t="shared" si="109"/>
        <v>2367</v>
      </c>
      <c r="AP236" s="36">
        <f t="shared" si="116"/>
        <v>63686</v>
      </c>
      <c r="AQ236" s="32">
        <f t="shared" si="117"/>
        <v>63686</v>
      </c>
      <c r="AR236" s="36">
        <f t="shared" si="118"/>
        <v>17600</v>
      </c>
      <c r="AS236" s="32">
        <f t="shared" si="119"/>
        <v>5220</v>
      </c>
      <c r="AT236" s="32">
        <f t="shared" si="120"/>
        <v>81286</v>
      </c>
      <c r="AV236" s="1">
        <f t="shared" ref="AV236:AV239" si="136">171500-7000</f>
        <v>164500</v>
      </c>
      <c r="AW236" s="8">
        <f t="shared" si="121"/>
        <v>14060</v>
      </c>
      <c r="AX236" s="8">
        <f t="shared" si="122"/>
        <v>178560</v>
      </c>
      <c r="AY236" s="1">
        <v>15</v>
      </c>
      <c r="AZ236" s="40">
        <f t="shared" si="132"/>
        <v>8</v>
      </c>
      <c r="BA236" s="8">
        <f t="shared" si="124"/>
        <v>-41440</v>
      </c>
    </row>
    <row r="237" customHeight="1" spans="1:53">
      <c r="A237" s="15">
        <v>234</v>
      </c>
      <c r="B237" s="16" t="s">
        <v>748</v>
      </c>
      <c r="C237" s="16" t="s">
        <v>749</v>
      </c>
      <c r="D237" s="16" t="s">
        <v>123</v>
      </c>
      <c r="E237" s="16" t="s">
        <v>739</v>
      </c>
      <c r="F237" s="17">
        <v>112621</v>
      </c>
      <c r="G237" s="17" t="s">
        <v>750</v>
      </c>
      <c r="H237" s="17" t="s">
        <v>126</v>
      </c>
      <c r="I237" s="17" t="s">
        <v>27</v>
      </c>
      <c r="J237" s="17">
        <v>31</v>
      </c>
      <c r="K237" s="17" t="s">
        <v>41</v>
      </c>
      <c r="L237" s="17" t="s">
        <v>455</v>
      </c>
      <c r="M237" s="20">
        <v>41060</v>
      </c>
      <c r="N237" s="20">
        <v>46538</v>
      </c>
      <c r="O237" s="20">
        <v>44587</v>
      </c>
      <c r="P237" s="21">
        <f t="shared" si="104"/>
        <v>5.35</v>
      </c>
      <c r="Q237" s="20">
        <v>44713</v>
      </c>
      <c r="R237" s="20">
        <v>44803</v>
      </c>
      <c r="S237" s="24">
        <f t="shared" si="110"/>
        <v>7</v>
      </c>
      <c r="T237" s="25">
        <v>720</v>
      </c>
      <c r="U237" s="25">
        <v>220000</v>
      </c>
      <c r="V237" s="25">
        <f t="shared" si="111"/>
        <v>178560</v>
      </c>
      <c r="W237" s="26">
        <f t="shared" si="112"/>
        <v>-58</v>
      </c>
      <c r="X237" s="25"/>
      <c r="Y237" s="25">
        <v>2200</v>
      </c>
      <c r="Z237" s="17">
        <v>2</v>
      </c>
      <c r="AA237" s="24">
        <f t="shared" si="113"/>
        <v>11596</v>
      </c>
      <c r="AB237" s="17"/>
      <c r="AC237" s="29">
        <v>44896</v>
      </c>
      <c r="AD237" s="15">
        <v>2394</v>
      </c>
      <c r="AE237" s="30">
        <v>45064</v>
      </c>
      <c r="AF237" s="31">
        <f t="shared" si="133"/>
        <v>168</v>
      </c>
      <c r="AG237" s="32">
        <f t="shared" si="128"/>
        <v>1102</v>
      </c>
      <c r="AH237" s="15">
        <v>4179.7</v>
      </c>
      <c r="AI237" s="30">
        <v>45063</v>
      </c>
      <c r="AJ237" s="31">
        <f t="shared" si="134"/>
        <v>167</v>
      </c>
      <c r="AK237" s="32">
        <f t="shared" si="108"/>
        <v>1912</v>
      </c>
      <c r="AL237" s="15">
        <v>5022</v>
      </c>
      <c r="AM237" s="30">
        <v>45068</v>
      </c>
      <c r="AN237" s="31">
        <f t="shared" si="135"/>
        <v>172</v>
      </c>
      <c r="AO237" s="32">
        <f t="shared" si="109"/>
        <v>2367</v>
      </c>
      <c r="AP237" s="36">
        <f t="shared" si="116"/>
        <v>63686</v>
      </c>
      <c r="AQ237" s="32">
        <f t="shared" si="117"/>
        <v>63686</v>
      </c>
      <c r="AR237" s="36">
        <f t="shared" si="118"/>
        <v>17600</v>
      </c>
      <c r="AS237" s="32">
        <f t="shared" si="119"/>
        <v>5381</v>
      </c>
      <c r="AT237" s="32">
        <f t="shared" si="120"/>
        <v>81286</v>
      </c>
      <c r="AV237" s="1">
        <f t="shared" si="136"/>
        <v>164500</v>
      </c>
      <c r="AW237" s="8">
        <f t="shared" si="121"/>
        <v>14060</v>
      </c>
      <c r="AX237" s="8">
        <f t="shared" si="122"/>
        <v>178560</v>
      </c>
      <c r="AY237" s="1">
        <v>15</v>
      </c>
      <c r="AZ237" s="40">
        <f t="shared" si="132"/>
        <v>8</v>
      </c>
      <c r="BA237" s="8">
        <f t="shared" si="124"/>
        <v>-41440</v>
      </c>
    </row>
    <row r="238" customHeight="1" spans="1:53">
      <c r="A238" s="15">
        <v>235</v>
      </c>
      <c r="B238" s="16" t="s">
        <v>751</v>
      </c>
      <c r="C238" s="16" t="s">
        <v>752</v>
      </c>
      <c r="D238" s="16" t="s">
        <v>123</v>
      </c>
      <c r="E238" s="16" t="s">
        <v>739</v>
      </c>
      <c r="F238" s="17">
        <v>112814</v>
      </c>
      <c r="G238" s="17" t="s">
        <v>753</v>
      </c>
      <c r="H238" s="17" t="s">
        <v>126</v>
      </c>
      <c r="I238" s="17" t="s">
        <v>27</v>
      </c>
      <c r="J238" s="17">
        <v>31</v>
      </c>
      <c r="K238" s="17" t="s">
        <v>41</v>
      </c>
      <c r="L238" s="17" t="s">
        <v>455</v>
      </c>
      <c r="M238" s="20">
        <v>41060</v>
      </c>
      <c r="N238" s="20">
        <v>46538</v>
      </c>
      <c r="O238" s="20">
        <v>44587</v>
      </c>
      <c r="P238" s="21">
        <f t="shared" si="104"/>
        <v>5.35</v>
      </c>
      <c r="Q238" s="20">
        <v>44713</v>
      </c>
      <c r="R238" s="20">
        <v>44803</v>
      </c>
      <c r="S238" s="24">
        <f t="shared" si="110"/>
        <v>7</v>
      </c>
      <c r="T238" s="25">
        <v>720</v>
      </c>
      <c r="U238" s="25">
        <v>220000</v>
      </c>
      <c r="V238" s="25">
        <f t="shared" si="111"/>
        <v>178560</v>
      </c>
      <c r="W238" s="26">
        <f t="shared" si="112"/>
        <v>-58</v>
      </c>
      <c r="X238" s="25"/>
      <c r="Y238" s="25">
        <v>2200</v>
      </c>
      <c r="Z238" s="17">
        <v>2</v>
      </c>
      <c r="AA238" s="24">
        <f t="shared" si="113"/>
        <v>14015</v>
      </c>
      <c r="AB238" s="17"/>
      <c r="AC238" s="29">
        <v>44896</v>
      </c>
      <c r="AD238" s="15">
        <v>3420</v>
      </c>
      <c r="AE238" s="30">
        <v>45064</v>
      </c>
      <c r="AF238" s="31">
        <f t="shared" si="133"/>
        <v>168</v>
      </c>
      <c r="AG238" s="32">
        <f t="shared" si="128"/>
        <v>1574</v>
      </c>
      <c r="AH238" s="15">
        <v>5572.93</v>
      </c>
      <c r="AI238" s="30">
        <v>45065</v>
      </c>
      <c r="AJ238" s="31">
        <f t="shared" si="134"/>
        <v>169</v>
      </c>
      <c r="AK238" s="32">
        <f t="shared" si="108"/>
        <v>2580</v>
      </c>
      <c r="AL238" s="15">
        <v>5022</v>
      </c>
      <c r="AM238" s="30">
        <v>45068</v>
      </c>
      <c r="AN238" s="31">
        <f t="shared" si="135"/>
        <v>172</v>
      </c>
      <c r="AO238" s="32">
        <f t="shared" si="109"/>
        <v>2367</v>
      </c>
      <c r="AP238" s="36">
        <f t="shared" si="116"/>
        <v>63686</v>
      </c>
      <c r="AQ238" s="32">
        <f t="shared" si="117"/>
        <v>63686</v>
      </c>
      <c r="AR238" s="36">
        <f t="shared" si="118"/>
        <v>17600</v>
      </c>
      <c r="AS238" s="32">
        <f t="shared" si="119"/>
        <v>6521</v>
      </c>
      <c r="AT238" s="32">
        <f t="shared" si="120"/>
        <v>81286</v>
      </c>
      <c r="AV238" s="1">
        <f t="shared" si="136"/>
        <v>164500</v>
      </c>
      <c r="AW238" s="8">
        <f t="shared" si="121"/>
        <v>14060</v>
      </c>
      <c r="AX238" s="8">
        <f t="shared" si="122"/>
        <v>178560</v>
      </c>
      <c r="AY238" s="1">
        <v>15</v>
      </c>
      <c r="AZ238" s="40">
        <f t="shared" si="132"/>
        <v>8</v>
      </c>
      <c r="BA238" s="8">
        <f t="shared" si="124"/>
        <v>-41440</v>
      </c>
    </row>
    <row r="239" customHeight="1" spans="1:53">
      <c r="A239" s="15">
        <v>236</v>
      </c>
      <c r="B239" s="16" t="s">
        <v>754</v>
      </c>
      <c r="C239" s="16" t="s">
        <v>755</v>
      </c>
      <c r="D239" s="16" t="s">
        <v>123</v>
      </c>
      <c r="E239" s="16" t="s">
        <v>739</v>
      </c>
      <c r="F239" s="17">
        <v>112620</v>
      </c>
      <c r="G239" s="17" t="s">
        <v>756</v>
      </c>
      <c r="H239" s="17" t="s">
        <v>126</v>
      </c>
      <c r="I239" s="17" t="s">
        <v>27</v>
      </c>
      <c r="J239" s="17">
        <v>31</v>
      </c>
      <c r="K239" s="17" t="s">
        <v>41</v>
      </c>
      <c r="L239" s="17" t="s">
        <v>455</v>
      </c>
      <c r="M239" s="20">
        <v>41060</v>
      </c>
      <c r="N239" s="20">
        <v>46538</v>
      </c>
      <c r="O239" s="20">
        <v>44587</v>
      </c>
      <c r="P239" s="21">
        <f t="shared" si="104"/>
        <v>5.35</v>
      </c>
      <c r="Q239" s="20">
        <v>44713</v>
      </c>
      <c r="R239" s="20">
        <v>44803</v>
      </c>
      <c r="S239" s="24">
        <f t="shared" si="110"/>
        <v>7</v>
      </c>
      <c r="T239" s="25">
        <v>720</v>
      </c>
      <c r="U239" s="25">
        <v>220000</v>
      </c>
      <c r="V239" s="25">
        <f t="shared" si="111"/>
        <v>178560</v>
      </c>
      <c r="W239" s="26">
        <f t="shared" si="112"/>
        <v>-58</v>
      </c>
      <c r="X239" s="25"/>
      <c r="Y239" s="25">
        <v>2200</v>
      </c>
      <c r="Z239" s="17">
        <v>2</v>
      </c>
      <c r="AA239" s="24">
        <f t="shared" si="113"/>
        <v>0</v>
      </c>
      <c r="AB239" s="17"/>
      <c r="AC239" s="29">
        <v>44896</v>
      </c>
      <c r="AD239" s="15"/>
      <c r="AE239" s="30"/>
      <c r="AF239" s="31"/>
      <c r="AG239" s="32">
        <f t="shared" si="128"/>
        <v>0</v>
      </c>
      <c r="AH239" s="15"/>
      <c r="AI239" s="30"/>
      <c r="AJ239" s="31"/>
      <c r="AK239" s="32">
        <f t="shared" si="108"/>
        <v>0</v>
      </c>
      <c r="AL239" s="15"/>
      <c r="AM239" s="30"/>
      <c r="AN239" s="31"/>
      <c r="AO239" s="32">
        <f t="shared" si="109"/>
        <v>0</v>
      </c>
      <c r="AP239" s="36">
        <f t="shared" si="116"/>
        <v>63686</v>
      </c>
      <c r="AQ239" s="32">
        <f t="shared" si="117"/>
        <v>63686</v>
      </c>
      <c r="AR239" s="36">
        <f t="shared" si="118"/>
        <v>17600</v>
      </c>
      <c r="AS239" s="32">
        <f t="shared" si="119"/>
        <v>0</v>
      </c>
      <c r="AT239" s="32">
        <f t="shared" si="120"/>
        <v>81286</v>
      </c>
      <c r="AV239" s="1">
        <f t="shared" si="136"/>
        <v>164500</v>
      </c>
      <c r="AW239" s="8">
        <f t="shared" si="121"/>
        <v>14060</v>
      </c>
      <c r="AX239" s="8">
        <f t="shared" si="122"/>
        <v>178560</v>
      </c>
      <c r="AY239" s="1">
        <v>15</v>
      </c>
      <c r="AZ239" s="40">
        <f t="shared" si="132"/>
        <v>8</v>
      </c>
      <c r="BA239" s="8">
        <f t="shared" si="124"/>
        <v>-41440</v>
      </c>
    </row>
    <row r="240" customHeight="1" spans="1:53">
      <c r="A240" s="15">
        <v>237</v>
      </c>
      <c r="B240" s="16" t="s">
        <v>230</v>
      </c>
      <c r="C240" s="16" t="s">
        <v>757</v>
      </c>
      <c r="D240" s="16" t="s">
        <v>123</v>
      </c>
      <c r="E240" s="16" t="s">
        <v>739</v>
      </c>
      <c r="F240" s="17">
        <v>112815</v>
      </c>
      <c r="G240" s="17" t="s">
        <v>758</v>
      </c>
      <c r="H240" s="17" t="s">
        <v>126</v>
      </c>
      <c r="I240" s="17" t="s">
        <v>27</v>
      </c>
      <c r="J240" s="17">
        <v>31</v>
      </c>
      <c r="K240" s="17" t="s">
        <v>25</v>
      </c>
      <c r="L240" s="17" t="s">
        <v>127</v>
      </c>
      <c r="M240" s="20">
        <v>41095</v>
      </c>
      <c r="N240" s="20">
        <v>46573</v>
      </c>
      <c r="O240" s="20">
        <v>44587</v>
      </c>
      <c r="P240" s="21">
        <f t="shared" si="104"/>
        <v>5.44</v>
      </c>
      <c r="Q240" s="20">
        <v>44774</v>
      </c>
      <c r="R240" s="20">
        <v>44864</v>
      </c>
      <c r="S240" s="24">
        <f t="shared" si="110"/>
        <v>9</v>
      </c>
      <c r="T240" s="25">
        <v>720</v>
      </c>
      <c r="U240" s="25">
        <v>220000</v>
      </c>
      <c r="V240" s="25">
        <f t="shared" si="111"/>
        <v>182359</v>
      </c>
      <c r="W240" s="26">
        <f t="shared" si="112"/>
        <v>-57</v>
      </c>
      <c r="X240" s="25"/>
      <c r="Y240" s="25">
        <v>2200</v>
      </c>
      <c r="Z240" s="17">
        <v>2</v>
      </c>
      <c r="AA240" s="24">
        <f t="shared" si="113"/>
        <v>12634</v>
      </c>
      <c r="AB240" s="17"/>
      <c r="AC240" s="29">
        <v>44896</v>
      </c>
      <c r="AD240" s="15">
        <v>2736</v>
      </c>
      <c r="AE240" s="30">
        <v>45106</v>
      </c>
      <c r="AF240" s="31">
        <f t="shared" ref="AF240:AF242" si="137">DATEDIF(AC240,AE240,"d")</f>
        <v>210</v>
      </c>
      <c r="AG240" s="32">
        <f t="shared" si="128"/>
        <v>1574</v>
      </c>
      <c r="AH240" s="15">
        <v>4876.31</v>
      </c>
      <c r="AI240" s="30">
        <v>45112</v>
      </c>
      <c r="AJ240" s="31">
        <f t="shared" ref="AJ240:AJ242" si="138">DATEDIF(AC240,AI240,"d")</f>
        <v>216</v>
      </c>
      <c r="AK240" s="32">
        <f t="shared" si="108"/>
        <v>2886</v>
      </c>
      <c r="AL240" s="15">
        <v>5022</v>
      </c>
      <c r="AM240" s="30">
        <v>45113</v>
      </c>
      <c r="AN240" s="31">
        <f t="shared" ref="AN240:AN243" si="139">DATEDIF(AC240,AM240,"d")</f>
        <v>217</v>
      </c>
      <c r="AO240" s="32">
        <f t="shared" si="109"/>
        <v>2986</v>
      </c>
      <c r="AP240" s="36">
        <f t="shared" si="116"/>
        <v>66136</v>
      </c>
      <c r="AQ240" s="32">
        <f t="shared" si="117"/>
        <v>66136</v>
      </c>
      <c r="AR240" s="36">
        <f t="shared" si="118"/>
        <v>22000</v>
      </c>
      <c r="AS240" s="32">
        <f t="shared" si="119"/>
        <v>7446</v>
      </c>
      <c r="AT240" s="32">
        <f t="shared" si="120"/>
        <v>88136</v>
      </c>
      <c r="AV240" s="1">
        <v>168000</v>
      </c>
      <c r="AW240" s="8">
        <f t="shared" si="121"/>
        <v>14359</v>
      </c>
      <c r="AX240" s="8">
        <f t="shared" si="122"/>
        <v>182359</v>
      </c>
      <c r="AY240" s="1">
        <v>15</v>
      </c>
      <c r="AZ240" s="40">
        <f t="shared" si="132"/>
        <v>10</v>
      </c>
      <c r="BA240" s="8">
        <f t="shared" si="124"/>
        <v>-37641</v>
      </c>
    </row>
    <row r="241" customHeight="1" spans="1:53">
      <c r="A241" s="15">
        <v>238</v>
      </c>
      <c r="B241" s="16" t="s">
        <v>759</v>
      </c>
      <c r="C241" s="16" t="s">
        <v>760</v>
      </c>
      <c r="D241" s="16" t="s">
        <v>123</v>
      </c>
      <c r="E241" s="16" t="s">
        <v>739</v>
      </c>
      <c r="F241" s="17">
        <v>112629</v>
      </c>
      <c r="G241" s="17" t="s">
        <v>761</v>
      </c>
      <c r="H241" s="17" t="s">
        <v>126</v>
      </c>
      <c r="I241" s="17" t="s">
        <v>27</v>
      </c>
      <c r="J241" s="17">
        <v>31</v>
      </c>
      <c r="K241" s="17" t="s">
        <v>25</v>
      </c>
      <c r="L241" s="17" t="s">
        <v>127</v>
      </c>
      <c r="M241" s="20">
        <v>41095</v>
      </c>
      <c r="N241" s="20">
        <v>46573</v>
      </c>
      <c r="O241" s="20">
        <v>44587</v>
      </c>
      <c r="P241" s="21">
        <f t="shared" si="104"/>
        <v>5.44</v>
      </c>
      <c r="Q241" s="20">
        <v>44774</v>
      </c>
      <c r="R241" s="20">
        <v>44864</v>
      </c>
      <c r="S241" s="24">
        <f t="shared" si="110"/>
        <v>9</v>
      </c>
      <c r="T241" s="25">
        <v>720</v>
      </c>
      <c r="U241" s="25">
        <v>220000</v>
      </c>
      <c r="V241" s="25">
        <f t="shared" si="111"/>
        <v>182359</v>
      </c>
      <c r="W241" s="26">
        <f t="shared" si="112"/>
        <v>-57</v>
      </c>
      <c r="X241" s="25"/>
      <c r="Y241" s="25">
        <v>2200</v>
      </c>
      <c r="Z241" s="17">
        <v>2</v>
      </c>
      <c r="AA241" s="24">
        <f t="shared" si="113"/>
        <v>12267</v>
      </c>
      <c r="AB241" s="17"/>
      <c r="AC241" s="29">
        <v>44896</v>
      </c>
      <c r="AD241" s="15">
        <v>3762</v>
      </c>
      <c r="AE241" s="30">
        <v>45106</v>
      </c>
      <c r="AF241" s="31">
        <f t="shared" si="137"/>
        <v>210</v>
      </c>
      <c r="AG241" s="32">
        <f t="shared" si="128"/>
        <v>2164</v>
      </c>
      <c r="AH241" s="15">
        <v>3483.08</v>
      </c>
      <c r="AI241" s="30">
        <v>45106</v>
      </c>
      <c r="AJ241" s="31">
        <f t="shared" si="138"/>
        <v>210</v>
      </c>
      <c r="AK241" s="32">
        <f t="shared" si="108"/>
        <v>2004</v>
      </c>
      <c r="AL241" s="15">
        <v>5022</v>
      </c>
      <c r="AM241" s="30">
        <v>45113</v>
      </c>
      <c r="AN241" s="31">
        <f t="shared" si="139"/>
        <v>217</v>
      </c>
      <c r="AO241" s="32">
        <f t="shared" si="109"/>
        <v>2986</v>
      </c>
      <c r="AP241" s="36">
        <f t="shared" si="116"/>
        <v>66136</v>
      </c>
      <c r="AQ241" s="32">
        <f t="shared" si="117"/>
        <v>66136</v>
      </c>
      <c r="AR241" s="36">
        <f t="shared" si="118"/>
        <v>22000</v>
      </c>
      <c r="AS241" s="32">
        <f t="shared" si="119"/>
        <v>7154</v>
      </c>
      <c r="AT241" s="32">
        <f t="shared" si="120"/>
        <v>88136</v>
      </c>
      <c r="AV241" s="1">
        <v>168000</v>
      </c>
      <c r="AW241" s="8">
        <f t="shared" si="121"/>
        <v>14359</v>
      </c>
      <c r="AX241" s="8">
        <f t="shared" si="122"/>
        <v>182359</v>
      </c>
      <c r="AY241" s="1">
        <v>15</v>
      </c>
      <c r="AZ241" s="40">
        <f t="shared" si="132"/>
        <v>10</v>
      </c>
      <c r="BA241" s="8">
        <f t="shared" si="124"/>
        <v>-37641</v>
      </c>
    </row>
    <row r="242" customHeight="1" spans="1:53">
      <c r="A242" s="15">
        <v>239</v>
      </c>
      <c r="B242" s="16" t="s">
        <v>230</v>
      </c>
      <c r="C242" s="16" t="s">
        <v>762</v>
      </c>
      <c r="D242" s="16" t="s">
        <v>123</v>
      </c>
      <c r="E242" s="16" t="s">
        <v>739</v>
      </c>
      <c r="F242" s="17">
        <v>112634</v>
      </c>
      <c r="G242" s="17" t="s">
        <v>763</v>
      </c>
      <c r="H242" s="17" t="s">
        <v>126</v>
      </c>
      <c r="I242" s="17" t="s">
        <v>27</v>
      </c>
      <c r="J242" s="17">
        <v>31</v>
      </c>
      <c r="K242" s="17" t="s">
        <v>25</v>
      </c>
      <c r="L242" s="17" t="s">
        <v>127</v>
      </c>
      <c r="M242" s="20">
        <v>41095</v>
      </c>
      <c r="N242" s="20">
        <v>46573</v>
      </c>
      <c r="O242" s="20">
        <v>44587</v>
      </c>
      <c r="P242" s="21">
        <f t="shared" si="104"/>
        <v>5.44</v>
      </c>
      <c r="Q242" s="20">
        <v>44774</v>
      </c>
      <c r="R242" s="20">
        <v>44864</v>
      </c>
      <c r="S242" s="24">
        <f t="shared" si="110"/>
        <v>9</v>
      </c>
      <c r="T242" s="25">
        <v>720</v>
      </c>
      <c r="U242" s="25">
        <v>220000</v>
      </c>
      <c r="V242" s="25">
        <f t="shared" si="111"/>
        <v>182359</v>
      </c>
      <c r="W242" s="26">
        <f t="shared" si="112"/>
        <v>-57</v>
      </c>
      <c r="X242" s="25"/>
      <c r="Y242" s="25">
        <v>2200</v>
      </c>
      <c r="Z242" s="17">
        <v>2</v>
      </c>
      <c r="AA242" s="24">
        <f t="shared" si="113"/>
        <v>10899</v>
      </c>
      <c r="AB242" s="17"/>
      <c r="AC242" s="29">
        <v>44896</v>
      </c>
      <c r="AD242" s="15">
        <v>2394</v>
      </c>
      <c r="AE242" s="30">
        <v>45106</v>
      </c>
      <c r="AF242" s="31">
        <f t="shared" si="137"/>
        <v>210</v>
      </c>
      <c r="AG242" s="32">
        <f t="shared" si="128"/>
        <v>1377</v>
      </c>
      <c r="AH242" s="15">
        <v>3483.08</v>
      </c>
      <c r="AI242" s="30">
        <v>45106</v>
      </c>
      <c r="AJ242" s="31">
        <f t="shared" si="138"/>
        <v>210</v>
      </c>
      <c r="AK242" s="32">
        <f t="shared" si="108"/>
        <v>2004</v>
      </c>
      <c r="AL242" s="15">
        <v>5022</v>
      </c>
      <c r="AM242" s="30">
        <v>45113</v>
      </c>
      <c r="AN242" s="31">
        <f t="shared" si="139"/>
        <v>217</v>
      </c>
      <c r="AO242" s="32">
        <f t="shared" si="109"/>
        <v>2986</v>
      </c>
      <c r="AP242" s="36">
        <f t="shared" si="116"/>
        <v>66136</v>
      </c>
      <c r="AQ242" s="32">
        <f t="shared" si="117"/>
        <v>66136</v>
      </c>
      <c r="AR242" s="36">
        <f t="shared" si="118"/>
        <v>22000</v>
      </c>
      <c r="AS242" s="32">
        <f t="shared" si="119"/>
        <v>6367</v>
      </c>
      <c r="AT242" s="32">
        <f t="shared" si="120"/>
        <v>88136</v>
      </c>
      <c r="AV242" s="1">
        <v>168000</v>
      </c>
      <c r="AW242" s="8">
        <f t="shared" si="121"/>
        <v>14359</v>
      </c>
      <c r="AX242" s="8">
        <f t="shared" si="122"/>
        <v>182359</v>
      </c>
      <c r="AY242" s="1">
        <v>15</v>
      </c>
      <c r="AZ242" s="40">
        <f t="shared" si="132"/>
        <v>10</v>
      </c>
      <c r="BA242" s="8">
        <f t="shared" si="124"/>
        <v>-37641</v>
      </c>
    </row>
    <row r="243" customHeight="1" spans="1:53">
      <c r="A243" s="15">
        <v>240</v>
      </c>
      <c r="B243" s="16" t="s">
        <v>764</v>
      </c>
      <c r="C243" s="16" t="s">
        <v>765</v>
      </c>
      <c r="D243" s="16" t="s">
        <v>123</v>
      </c>
      <c r="E243" s="16" t="s">
        <v>739</v>
      </c>
      <c r="F243" s="17">
        <v>112637</v>
      </c>
      <c r="G243" s="17" t="s">
        <v>766</v>
      </c>
      <c r="H243" s="17" t="s">
        <v>132</v>
      </c>
      <c r="I243" s="17" t="s">
        <v>27</v>
      </c>
      <c r="J243" s="17">
        <v>19</v>
      </c>
      <c r="K243" s="17" t="s">
        <v>39</v>
      </c>
      <c r="L243" s="17" t="s">
        <v>304</v>
      </c>
      <c r="M243" s="20">
        <v>42307</v>
      </c>
      <c r="N243" s="20">
        <v>45960</v>
      </c>
      <c r="O243" s="20">
        <v>44587</v>
      </c>
      <c r="P243" s="21">
        <f t="shared" si="104"/>
        <v>3.76</v>
      </c>
      <c r="Q243" s="20">
        <v>43277</v>
      </c>
      <c r="R243" s="20">
        <v>45468</v>
      </c>
      <c r="S243" s="24">
        <f t="shared" si="110"/>
        <v>29</v>
      </c>
      <c r="T243" s="25">
        <v>720</v>
      </c>
      <c r="U243" s="25">
        <v>160000</v>
      </c>
      <c r="V243" s="25">
        <f t="shared" si="111"/>
        <v>142739</v>
      </c>
      <c r="W243" s="26">
        <f t="shared" si="112"/>
        <v>-16</v>
      </c>
      <c r="X243" s="25"/>
      <c r="Y243" s="25">
        <v>2200</v>
      </c>
      <c r="Z243" s="17">
        <v>2</v>
      </c>
      <c r="AA243" s="24">
        <f t="shared" si="113"/>
        <v>3078</v>
      </c>
      <c r="AB243" s="17"/>
      <c r="AC243" s="29">
        <v>44896</v>
      </c>
      <c r="AD243" s="15"/>
      <c r="AE243" s="30"/>
      <c r="AF243" s="31"/>
      <c r="AG243" s="32">
        <f t="shared" si="128"/>
        <v>0</v>
      </c>
      <c r="AH243" s="15"/>
      <c r="AI243" s="30"/>
      <c r="AJ243" s="31"/>
      <c r="AK243" s="32">
        <f t="shared" si="108"/>
        <v>0</v>
      </c>
      <c r="AL243" s="15">
        <v>3078</v>
      </c>
      <c r="AM243" s="30">
        <v>45044</v>
      </c>
      <c r="AN243" s="31">
        <f t="shared" si="139"/>
        <v>148</v>
      </c>
      <c r="AO243" s="32">
        <f t="shared" si="109"/>
        <v>1248</v>
      </c>
      <c r="AP243" s="36">
        <f t="shared" si="116"/>
        <v>53670</v>
      </c>
      <c r="AQ243" s="32">
        <f t="shared" si="117"/>
        <v>53670</v>
      </c>
      <c r="AR243" s="36">
        <f t="shared" si="118"/>
        <v>63800</v>
      </c>
      <c r="AS243" s="32">
        <f t="shared" si="119"/>
        <v>1248</v>
      </c>
      <c r="AT243" s="32">
        <f t="shared" si="120"/>
        <v>117470</v>
      </c>
      <c r="AV243" s="1">
        <v>131500</v>
      </c>
      <c r="AW243" s="8">
        <f t="shared" si="121"/>
        <v>11239</v>
      </c>
      <c r="AX243" s="8">
        <f t="shared" si="122"/>
        <v>142739</v>
      </c>
      <c r="AY243" s="1">
        <v>10</v>
      </c>
      <c r="AZ243" s="40">
        <f t="shared" si="123"/>
        <v>29</v>
      </c>
      <c r="BA243" s="8">
        <f t="shared" si="124"/>
        <v>-17261</v>
      </c>
    </row>
    <row r="244" customHeight="1" spans="1:53">
      <c r="A244" s="15">
        <v>241</v>
      </c>
      <c r="B244" s="16" t="s">
        <v>767</v>
      </c>
      <c r="C244" s="16" t="s">
        <v>768</v>
      </c>
      <c r="D244" s="16" t="s">
        <v>123</v>
      </c>
      <c r="E244" s="16" t="s">
        <v>739</v>
      </c>
      <c r="F244" s="17">
        <v>112623</v>
      </c>
      <c r="G244" s="17" t="s">
        <v>769</v>
      </c>
      <c r="H244" s="17" t="s">
        <v>126</v>
      </c>
      <c r="I244" s="17" t="s">
        <v>26</v>
      </c>
      <c r="J244" s="17">
        <v>31</v>
      </c>
      <c r="K244" s="17" t="s">
        <v>51</v>
      </c>
      <c r="L244" s="17" t="s">
        <v>741</v>
      </c>
      <c r="M244" s="20">
        <v>40480</v>
      </c>
      <c r="N244" s="20">
        <v>45959</v>
      </c>
      <c r="O244" s="20">
        <v>44587</v>
      </c>
      <c r="P244" s="21">
        <f t="shared" si="104"/>
        <v>3.76</v>
      </c>
      <c r="Q244" s="20">
        <v>44013</v>
      </c>
      <c r="R244" s="20">
        <v>45473</v>
      </c>
      <c r="S244" s="24">
        <f t="shared" si="110"/>
        <v>30</v>
      </c>
      <c r="T244" s="25">
        <v>720</v>
      </c>
      <c r="U244" s="25">
        <v>220000</v>
      </c>
      <c r="V244" s="25">
        <f t="shared" si="111"/>
        <v>142522</v>
      </c>
      <c r="W244" s="26">
        <f t="shared" si="112"/>
        <v>-16</v>
      </c>
      <c r="X244" s="25"/>
      <c r="Y244" s="25">
        <v>2200</v>
      </c>
      <c r="Z244" s="17">
        <v>2</v>
      </c>
      <c r="AA244" s="24">
        <f t="shared" si="113"/>
        <v>2736</v>
      </c>
      <c r="AB244" s="17"/>
      <c r="AC244" s="29">
        <v>44896</v>
      </c>
      <c r="AD244" s="15">
        <v>2736</v>
      </c>
      <c r="AE244" s="30">
        <v>45055</v>
      </c>
      <c r="AF244" s="31">
        <f t="shared" ref="AF244:AF253" si="140">DATEDIF(AC244,AE244,"d")</f>
        <v>159</v>
      </c>
      <c r="AG244" s="32">
        <f t="shared" si="128"/>
        <v>1192</v>
      </c>
      <c r="AH244" s="15"/>
      <c r="AI244" s="30"/>
      <c r="AJ244" s="31"/>
      <c r="AK244" s="32">
        <f t="shared" si="108"/>
        <v>0</v>
      </c>
      <c r="AL244" s="15"/>
      <c r="AM244" s="30"/>
      <c r="AN244" s="31"/>
      <c r="AO244" s="32">
        <f t="shared" si="109"/>
        <v>0</v>
      </c>
      <c r="AP244" s="36">
        <f t="shared" si="116"/>
        <v>35726</v>
      </c>
      <c r="AQ244" s="32">
        <f t="shared" si="117"/>
        <v>35726</v>
      </c>
      <c r="AR244" s="36">
        <f t="shared" si="118"/>
        <v>66000</v>
      </c>
      <c r="AS244" s="32">
        <f t="shared" si="119"/>
        <v>1192</v>
      </c>
      <c r="AT244" s="32">
        <f t="shared" si="120"/>
        <v>101726</v>
      </c>
      <c r="AV244" s="1">
        <v>131300</v>
      </c>
      <c r="AW244" s="8">
        <f t="shared" si="121"/>
        <v>11222</v>
      </c>
      <c r="AX244" s="8">
        <f t="shared" si="122"/>
        <v>142522</v>
      </c>
      <c r="AY244" s="1">
        <v>15</v>
      </c>
      <c r="AZ244" s="40">
        <f t="shared" si="123"/>
        <v>30</v>
      </c>
      <c r="BA244" s="8">
        <f t="shared" si="124"/>
        <v>-77478</v>
      </c>
    </row>
    <row r="245" customHeight="1" spans="1:53">
      <c r="A245" s="15">
        <v>242</v>
      </c>
      <c r="B245" s="16" t="s">
        <v>770</v>
      </c>
      <c r="C245" s="16" t="s">
        <v>771</v>
      </c>
      <c r="D245" s="16" t="s">
        <v>123</v>
      </c>
      <c r="E245" s="16" t="s">
        <v>739</v>
      </c>
      <c r="F245" s="17">
        <v>112616</v>
      </c>
      <c r="G245" s="17" t="s">
        <v>772</v>
      </c>
      <c r="H245" s="17" t="s">
        <v>126</v>
      </c>
      <c r="I245" s="17" t="s">
        <v>27</v>
      </c>
      <c r="J245" s="17">
        <v>31</v>
      </c>
      <c r="K245" s="17" t="s">
        <v>51</v>
      </c>
      <c r="L245" s="17" t="s">
        <v>741</v>
      </c>
      <c r="M245" s="20">
        <v>40480</v>
      </c>
      <c r="N245" s="20">
        <v>45959</v>
      </c>
      <c r="O245" s="20">
        <v>44587</v>
      </c>
      <c r="P245" s="21">
        <f t="shared" si="104"/>
        <v>3.76</v>
      </c>
      <c r="Q245" s="20">
        <v>44013</v>
      </c>
      <c r="R245" s="20">
        <v>45473</v>
      </c>
      <c r="S245" s="24">
        <f t="shared" si="110"/>
        <v>30</v>
      </c>
      <c r="T245" s="25">
        <v>720</v>
      </c>
      <c r="U245" s="25">
        <v>220000</v>
      </c>
      <c r="V245" s="25">
        <f t="shared" si="111"/>
        <v>161192</v>
      </c>
      <c r="W245" s="26">
        <f t="shared" si="112"/>
        <v>-16</v>
      </c>
      <c r="X245" s="25"/>
      <c r="Y245" s="25">
        <v>2200</v>
      </c>
      <c r="Z245" s="17">
        <v>2</v>
      </c>
      <c r="AA245" s="24">
        <f t="shared" si="113"/>
        <v>2736</v>
      </c>
      <c r="AB245" s="17"/>
      <c r="AC245" s="29">
        <v>44896</v>
      </c>
      <c r="AD245" s="15">
        <v>2736</v>
      </c>
      <c r="AE245" s="30">
        <v>45034</v>
      </c>
      <c r="AF245" s="31">
        <f t="shared" si="140"/>
        <v>138</v>
      </c>
      <c r="AG245" s="32">
        <f t="shared" si="128"/>
        <v>1034</v>
      </c>
      <c r="AH245" s="15"/>
      <c r="AI245" s="30"/>
      <c r="AJ245" s="31"/>
      <c r="AK245" s="32">
        <f t="shared" si="108"/>
        <v>0</v>
      </c>
      <c r="AL245" s="15"/>
      <c r="AM245" s="30"/>
      <c r="AN245" s="31"/>
      <c r="AO245" s="32">
        <f t="shared" si="109"/>
        <v>0</v>
      </c>
      <c r="AP245" s="36">
        <f t="shared" si="116"/>
        <v>40405</v>
      </c>
      <c r="AQ245" s="32">
        <f t="shared" si="117"/>
        <v>40405</v>
      </c>
      <c r="AR245" s="36">
        <f t="shared" si="118"/>
        <v>66000</v>
      </c>
      <c r="AS245" s="32">
        <f t="shared" si="119"/>
        <v>1034</v>
      </c>
      <c r="AT245" s="32">
        <f t="shared" si="120"/>
        <v>106405</v>
      </c>
      <c r="AV245" s="35">
        <v>148500</v>
      </c>
      <c r="AW245" s="8">
        <f t="shared" si="121"/>
        <v>12692</v>
      </c>
      <c r="AX245" s="8">
        <f t="shared" si="122"/>
        <v>161192</v>
      </c>
      <c r="AY245" s="1">
        <v>15</v>
      </c>
      <c r="AZ245" s="40">
        <f t="shared" si="123"/>
        <v>30</v>
      </c>
      <c r="BA245" s="8">
        <f t="shared" si="124"/>
        <v>-58808</v>
      </c>
    </row>
    <row r="246" customHeight="1" spans="1:53">
      <c r="A246" s="15">
        <v>243</v>
      </c>
      <c r="B246" s="16" t="s">
        <v>773</v>
      </c>
      <c r="C246" s="16" t="s">
        <v>774</v>
      </c>
      <c r="D246" s="16" t="s">
        <v>123</v>
      </c>
      <c r="E246" s="16" t="s">
        <v>739</v>
      </c>
      <c r="F246" s="17">
        <v>112633</v>
      </c>
      <c r="G246" s="17" t="s">
        <v>775</v>
      </c>
      <c r="H246" s="17" t="s">
        <v>132</v>
      </c>
      <c r="I246" s="17" t="s">
        <v>27</v>
      </c>
      <c r="J246" s="17">
        <v>19</v>
      </c>
      <c r="K246" s="17" t="s">
        <v>39</v>
      </c>
      <c r="L246" s="17" t="s">
        <v>304</v>
      </c>
      <c r="M246" s="20">
        <v>42305</v>
      </c>
      <c r="N246" s="20">
        <v>45958</v>
      </c>
      <c r="O246" s="20">
        <v>44587</v>
      </c>
      <c r="P246" s="21">
        <f t="shared" si="104"/>
        <v>3.76</v>
      </c>
      <c r="Q246" s="20">
        <v>43277</v>
      </c>
      <c r="R246" s="20">
        <v>45468</v>
      </c>
      <c r="S246" s="24">
        <f t="shared" si="110"/>
        <v>29</v>
      </c>
      <c r="T246" s="25">
        <v>720</v>
      </c>
      <c r="U246" s="25">
        <v>160000</v>
      </c>
      <c r="V246" s="25">
        <f t="shared" si="111"/>
        <v>142739</v>
      </c>
      <c r="W246" s="26">
        <f t="shared" si="112"/>
        <v>-16</v>
      </c>
      <c r="X246" s="25"/>
      <c r="Y246" s="25">
        <v>2200</v>
      </c>
      <c r="Z246" s="17">
        <v>2</v>
      </c>
      <c r="AA246" s="24">
        <f t="shared" si="113"/>
        <v>1834</v>
      </c>
      <c r="AB246" s="17"/>
      <c r="AC246" s="29">
        <v>44896</v>
      </c>
      <c r="AD246" s="15">
        <v>1834</v>
      </c>
      <c r="AE246" s="30">
        <v>45223</v>
      </c>
      <c r="AF246" s="31">
        <f t="shared" si="140"/>
        <v>327</v>
      </c>
      <c r="AG246" s="32">
        <f t="shared" si="128"/>
        <v>1643</v>
      </c>
      <c r="AH246" s="15"/>
      <c r="AI246" s="30"/>
      <c r="AJ246" s="31"/>
      <c r="AK246" s="32">
        <f t="shared" si="108"/>
        <v>0</v>
      </c>
      <c r="AL246" s="15"/>
      <c r="AM246" s="30"/>
      <c r="AN246" s="31"/>
      <c r="AO246" s="32">
        <f t="shared" si="109"/>
        <v>0</v>
      </c>
      <c r="AP246" s="36">
        <f t="shared" si="116"/>
        <v>53670</v>
      </c>
      <c r="AQ246" s="32">
        <f t="shared" si="117"/>
        <v>53670</v>
      </c>
      <c r="AR246" s="36">
        <f t="shared" si="118"/>
        <v>63800</v>
      </c>
      <c r="AS246" s="32">
        <f t="shared" si="119"/>
        <v>1643</v>
      </c>
      <c r="AT246" s="32">
        <f t="shared" si="120"/>
        <v>117470</v>
      </c>
      <c r="AV246" s="1">
        <v>131500</v>
      </c>
      <c r="AW246" s="8">
        <f t="shared" si="121"/>
        <v>11239</v>
      </c>
      <c r="AX246" s="8">
        <f t="shared" si="122"/>
        <v>142739</v>
      </c>
      <c r="AY246" s="1">
        <v>10</v>
      </c>
      <c r="AZ246" s="40">
        <f t="shared" si="123"/>
        <v>29</v>
      </c>
      <c r="BA246" s="8">
        <f t="shared" si="124"/>
        <v>-17261</v>
      </c>
    </row>
    <row r="247" customHeight="1" spans="1:53">
      <c r="A247" s="15">
        <v>244</v>
      </c>
      <c r="B247" s="16" t="s">
        <v>595</v>
      </c>
      <c r="C247" s="16" t="s">
        <v>776</v>
      </c>
      <c r="D247" s="16" t="s">
        <v>123</v>
      </c>
      <c r="E247" s="16" t="s">
        <v>739</v>
      </c>
      <c r="F247" s="17">
        <v>112636</v>
      </c>
      <c r="G247" s="17" t="s">
        <v>777</v>
      </c>
      <c r="H247" s="17" t="s">
        <v>132</v>
      </c>
      <c r="I247" s="17" t="s">
        <v>27</v>
      </c>
      <c r="J247" s="17">
        <v>19</v>
      </c>
      <c r="K247" s="17" t="s">
        <v>39</v>
      </c>
      <c r="L247" s="17" t="s">
        <v>304</v>
      </c>
      <c r="M247" s="20">
        <v>42307</v>
      </c>
      <c r="N247" s="20">
        <v>45960</v>
      </c>
      <c r="O247" s="20">
        <v>44587</v>
      </c>
      <c r="P247" s="21">
        <f t="shared" si="104"/>
        <v>3.76</v>
      </c>
      <c r="Q247" s="20">
        <v>43277</v>
      </c>
      <c r="R247" s="20">
        <v>45468</v>
      </c>
      <c r="S247" s="24">
        <f t="shared" si="110"/>
        <v>29</v>
      </c>
      <c r="T247" s="25">
        <v>720</v>
      </c>
      <c r="U247" s="25">
        <v>160000</v>
      </c>
      <c r="V247" s="25">
        <f t="shared" si="111"/>
        <v>142739</v>
      </c>
      <c r="W247" s="26">
        <f t="shared" si="112"/>
        <v>-16</v>
      </c>
      <c r="X247" s="25"/>
      <c r="Y247" s="25">
        <v>2200</v>
      </c>
      <c r="Z247" s="17">
        <v>2</v>
      </c>
      <c r="AA247" s="24">
        <f t="shared" si="113"/>
        <v>7375</v>
      </c>
      <c r="AB247" s="17"/>
      <c r="AC247" s="29">
        <v>44896</v>
      </c>
      <c r="AD247" s="15">
        <v>1834</v>
      </c>
      <c r="AE247" s="30">
        <v>45225</v>
      </c>
      <c r="AF247" s="31">
        <f t="shared" si="140"/>
        <v>329</v>
      </c>
      <c r="AG247" s="32">
        <f t="shared" si="128"/>
        <v>1653</v>
      </c>
      <c r="AH247" s="15">
        <v>2463.34</v>
      </c>
      <c r="AI247" s="30">
        <v>45225</v>
      </c>
      <c r="AJ247" s="31">
        <f t="shared" ref="AJ247:AJ253" si="141">DATEDIF(AC247,AI247,"d")</f>
        <v>329</v>
      </c>
      <c r="AK247" s="32">
        <f t="shared" si="108"/>
        <v>2220</v>
      </c>
      <c r="AL247" s="15">
        <v>3078</v>
      </c>
      <c r="AM247" s="30">
        <v>45226</v>
      </c>
      <c r="AN247" s="31">
        <f t="shared" ref="AN247:AN253" si="142">DATEDIF(AC247,AM247,"d")</f>
        <v>330</v>
      </c>
      <c r="AO247" s="32">
        <f t="shared" si="109"/>
        <v>2783</v>
      </c>
      <c r="AP247" s="36">
        <f t="shared" si="116"/>
        <v>53670</v>
      </c>
      <c r="AQ247" s="32">
        <f t="shared" si="117"/>
        <v>53670</v>
      </c>
      <c r="AR247" s="36">
        <f t="shared" si="118"/>
        <v>63800</v>
      </c>
      <c r="AS247" s="32">
        <f t="shared" si="119"/>
        <v>6656</v>
      </c>
      <c r="AT247" s="32">
        <f t="shared" si="120"/>
        <v>117470</v>
      </c>
      <c r="AV247" s="1">
        <v>131500</v>
      </c>
      <c r="AW247" s="8">
        <f t="shared" si="121"/>
        <v>11239</v>
      </c>
      <c r="AX247" s="8">
        <f t="shared" si="122"/>
        <v>142739</v>
      </c>
      <c r="AY247" s="1">
        <v>10</v>
      </c>
      <c r="AZ247" s="40">
        <f t="shared" si="123"/>
        <v>29</v>
      </c>
      <c r="BA247" s="8">
        <f t="shared" si="124"/>
        <v>-17261</v>
      </c>
    </row>
    <row r="248" customHeight="1" spans="1:53">
      <c r="A248" s="15">
        <v>245</v>
      </c>
      <c r="B248" s="16" t="s">
        <v>754</v>
      </c>
      <c r="C248" s="16" t="s">
        <v>778</v>
      </c>
      <c r="D248" s="16" t="s">
        <v>123</v>
      </c>
      <c r="E248" s="16" t="s">
        <v>739</v>
      </c>
      <c r="F248" s="17">
        <v>112628</v>
      </c>
      <c r="G248" s="17" t="s">
        <v>779</v>
      </c>
      <c r="H248" s="17" t="s">
        <v>132</v>
      </c>
      <c r="I248" s="17" t="s">
        <v>27</v>
      </c>
      <c r="J248" s="17">
        <v>19</v>
      </c>
      <c r="K248" s="17" t="s">
        <v>39</v>
      </c>
      <c r="L248" s="17" t="s">
        <v>304</v>
      </c>
      <c r="M248" s="20">
        <v>42305</v>
      </c>
      <c r="N248" s="20">
        <v>45958</v>
      </c>
      <c r="O248" s="20">
        <v>44587</v>
      </c>
      <c r="P248" s="21">
        <f t="shared" si="104"/>
        <v>3.76</v>
      </c>
      <c r="Q248" s="20">
        <v>43277</v>
      </c>
      <c r="R248" s="20">
        <v>45468</v>
      </c>
      <c r="S248" s="24">
        <f t="shared" si="110"/>
        <v>29</v>
      </c>
      <c r="T248" s="25">
        <v>720</v>
      </c>
      <c r="U248" s="25">
        <v>160000</v>
      </c>
      <c r="V248" s="25">
        <f t="shared" si="111"/>
        <v>142739</v>
      </c>
      <c r="W248" s="26">
        <f t="shared" si="112"/>
        <v>-16</v>
      </c>
      <c r="X248" s="25"/>
      <c r="Y248" s="25">
        <v>2200</v>
      </c>
      <c r="Z248" s="17">
        <v>2</v>
      </c>
      <c r="AA248" s="24">
        <f t="shared" si="113"/>
        <v>2620</v>
      </c>
      <c r="AB248" s="17"/>
      <c r="AC248" s="29">
        <v>44896</v>
      </c>
      <c r="AD248" s="15">
        <v>2620</v>
      </c>
      <c r="AE248" s="30">
        <v>45040</v>
      </c>
      <c r="AF248" s="31">
        <f t="shared" si="140"/>
        <v>144</v>
      </c>
      <c r="AG248" s="32">
        <f t="shared" si="128"/>
        <v>1034</v>
      </c>
      <c r="AH248" s="15"/>
      <c r="AI248" s="30"/>
      <c r="AJ248" s="31"/>
      <c r="AK248" s="32">
        <f t="shared" si="108"/>
        <v>0</v>
      </c>
      <c r="AL248" s="15"/>
      <c r="AM248" s="30"/>
      <c r="AN248" s="31"/>
      <c r="AO248" s="32">
        <f t="shared" si="109"/>
        <v>0</v>
      </c>
      <c r="AP248" s="36">
        <f t="shared" si="116"/>
        <v>53670</v>
      </c>
      <c r="AQ248" s="32">
        <f t="shared" si="117"/>
        <v>53670</v>
      </c>
      <c r="AR248" s="36">
        <f t="shared" si="118"/>
        <v>63800</v>
      </c>
      <c r="AS248" s="32">
        <f t="shared" si="119"/>
        <v>1034</v>
      </c>
      <c r="AT248" s="32">
        <f t="shared" si="120"/>
        <v>117470</v>
      </c>
      <c r="AV248" s="1">
        <v>131500</v>
      </c>
      <c r="AW248" s="8">
        <f t="shared" si="121"/>
        <v>11239</v>
      </c>
      <c r="AX248" s="8">
        <f t="shared" si="122"/>
        <v>142739</v>
      </c>
      <c r="AY248" s="1">
        <v>10</v>
      </c>
      <c r="AZ248" s="40">
        <f t="shared" si="123"/>
        <v>29</v>
      </c>
      <c r="BA248" s="8">
        <f t="shared" si="124"/>
        <v>-17261</v>
      </c>
    </row>
    <row r="249" customHeight="1" spans="1:53">
      <c r="A249" s="15">
        <v>246</v>
      </c>
      <c r="B249" s="16" t="s">
        <v>567</v>
      </c>
      <c r="C249" s="73" t="s">
        <v>780</v>
      </c>
      <c r="D249" s="16" t="s">
        <v>123</v>
      </c>
      <c r="E249" s="16" t="s">
        <v>739</v>
      </c>
      <c r="F249" s="17">
        <v>112813</v>
      </c>
      <c r="G249" s="17" t="s">
        <v>781</v>
      </c>
      <c r="H249" s="17" t="s">
        <v>126</v>
      </c>
      <c r="I249" s="17" t="s">
        <v>27</v>
      </c>
      <c r="J249" s="17">
        <v>31</v>
      </c>
      <c r="K249" s="17" t="s">
        <v>25</v>
      </c>
      <c r="L249" s="17" t="s">
        <v>127</v>
      </c>
      <c r="M249" s="20">
        <v>41605</v>
      </c>
      <c r="N249" s="20">
        <v>47084</v>
      </c>
      <c r="O249" s="20">
        <v>44587</v>
      </c>
      <c r="P249" s="21">
        <f t="shared" si="104"/>
        <v>6.84</v>
      </c>
      <c r="Q249" s="20">
        <v>43649</v>
      </c>
      <c r="R249" s="20">
        <v>45260</v>
      </c>
      <c r="S249" s="24">
        <f t="shared" si="110"/>
        <v>22</v>
      </c>
      <c r="T249" s="25">
        <v>720</v>
      </c>
      <c r="U249" s="25">
        <v>220000</v>
      </c>
      <c r="V249" s="25">
        <f t="shared" si="111"/>
        <v>182359</v>
      </c>
      <c r="W249" s="26">
        <f t="shared" si="112"/>
        <v>-61</v>
      </c>
      <c r="X249" s="25"/>
      <c r="Y249" s="25">
        <v>2200</v>
      </c>
      <c r="Z249" s="17">
        <v>2</v>
      </c>
      <c r="AA249" s="24">
        <f t="shared" si="113"/>
        <v>12702</v>
      </c>
      <c r="AB249" s="17"/>
      <c r="AC249" s="29">
        <v>44896</v>
      </c>
      <c r="AD249" s="15">
        <v>3762</v>
      </c>
      <c r="AE249" s="30">
        <v>44886</v>
      </c>
      <c r="AF249" s="31">
        <v>0</v>
      </c>
      <c r="AG249" s="31">
        <v>0</v>
      </c>
      <c r="AH249" s="15">
        <v>3918.46</v>
      </c>
      <c r="AI249" s="30">
        <v>44886</v>
      </c>
      <c r="AJ249" s="31">
        <v>0</v>
      </c>
      <c r="AK249" s="31">
        <v>0</v>
      </c>
      <c r="AL249" s="15">
        <v>5022</v>
      </c>
      <c r="AM249" s="30">
        <v>44898</v>
      </c>
      <c r="AN249" s="31">
        <f t="shared" si="142"/>
        <v>2</v>
      </c>
      <c r="AO249" s="32">
        <f t="shared" si="109"/>
        <v>28</v>
      </c>
      <c r="AP249" s="36">
        <f t="shared" si="116"/>
        <v>83156</v>
      </c>
      <c r="AQ249" s="32">
        <f t="shared" si="117"/>
        <v>83156</v>
      </c>
      <c r="AR249" s="36">
        <f t="shared" si="118"/>
        <v>48400</v>
      </c>
      <c r="AS249" s="32">
        <f t="shared" si="119"/>
        <v>28</v>
      </c>
      <c r="AT249" s="32">
        <f t="shared" si="120"/>
        <v>131556</v>
      </c>
      <c r="AV249" s="1">
        <v>168000</v>
      </c>
      <c r="AW249" s="8">
        <f t="shared" si="121"/>
        <v>14359</v>
      </c>
      <c r="AX249" s="8">
        <f t="shared" si="122"/>
        <v>182359</v>
      </c>
      <c r="AY249" s="1">
        <v>15</v>
      </c>
      <c r="AZ249" s="40">
        <f t="shared" si="123"/>
        <v>22</v>
      </c>
      <c r="BA249" s="8">
        <f t="shared" si="124"/>
        <v>-37641</v>
      </c>
    </row>
    <row r="250" customHeight="1" spans="1:53">
      <c r="A250" s="15">
        <v>247</v>
      </c>
      <c r="B250" s="16" t="s">
        <v>212</v>
      </c>
      <c r="C250" s="73" t="s">
        <v>782</v>
      </c>
      <c r="D250" s="16" t="s">
        <v>123</v>
      </c>
      <c r="E250" s="16" t="s">
        <v>739</v>
      </c>
      <c r="F250" s="17">
        <v>112721</v>
      </c>
      <c r="G250" s="17" t="s">
        <v>783</v>
      </c>
      <c r="H250" s="17" t="s">
        <v>126</v>
      </c>
      <c r="I250" s="17" t="s">
        <v>27</v>
      </c>
      <c r="J250" s="17">
        <v>31</v>
      </c>
      <c r="K250" s="17" t="s">
        <v>25</v>
      </c>
      <c r="L250" s="17" t="s">
        <v>127</v>
      </c>
      <c r="M250" s="20">
        <v>41605</v>
      </c>
      <c r="N250" s="20">
        <v>47084</v>
      </c>
      <c r="O250" s="20">
        <v>44587</v>
      </c>
      <c r="P250" s="21">
        <f t="shared" si="104"/>
        <v>6.84</v>
      </c>
      <c r="Q250" s="20">
        <v>43649</v>
      </c>
      <c r="R250" s="20">
        <v>45260</v>
      </c>
      <c r="S250" s="24">
        <f t="shared" si="110"/>
        <v>22</v>
      </c>
      <c r="T250" s="25">
        <v>720</v>
      </c>
      <c r="U250" s="25">
        <v>220000</v>
      </c>
      <c r="V250" s="25">
        <f t="shared" si="111"/>
        <v>182359</v>
      </c>
      <c r="W250" s="26">
        <f t="shared" si="112"/>
        <v>-61</v>
      </c>
      <c r="X250" s="25"/>
      <c r="Y250" s="25">
        <v>2200</v>
      </c>
      <c r="Z250" s="17">
        <v>2</v>
      </c>
      <c r="AA250" s="24">
        <f t="shared" si="113"/>
        <v>12702</v>
      </c>
      <c r="AB250" s="17"/>
      <c r="AC250" s="29">
        <v>44896</v>
      </c>
      <c r="AD250" s="15">
        <v>3762</v>
      </c>
      <c r="AE250" s="30">
        <v>44886</v>
      </c>
      <c r="AF250" s="31">
        <v>0</v>
      </c>
      <c r="AG250" s="31">
        <v>0</v>
      </c>
      <c r="AH250" s="15">
        <v>3918.46</v>
      </c>
      <c r="AI250" s="30">
        <v>44886</v>
      </c>
      <c r="AJ250" s="31">
        <v>0</v>
      </c>
      <c r="AK250" s="31">
        <v>0</v>
      </c>
      <c r="AL250" s="15">
        <v>5022</v>
      </c>
      <c r="AM250" s="30">
        <v>44898</v>
      </c>
      <c r="AN250" s="31">
        <f t="shared" si="142"/>
        <v>2</v>
      </c>
      <c r="AO250" s="32">
        <f t="shared" si="109"/>
        <v>28</v>
      </c>
      <c r="AP250" s="36">
        <f t="shared" si="116"/>
        <v>83156</v>
      </c>
      <c r="AQ250" s="32">
        <f t="shared" si="117"/>
        <v>83156</v>
      </c>
      <c r="AR250" s="36">
        <f t="shared" si="118"/>
        <v>48400</v>
      </c>
      <c r="AS250" s="32">
        <f t="shared" si="119"/>
        <v>28</v>
      </c>
      <c r="AT250" s="32">
        <f t="shared" si="120"/>
        <v>131556</v>
      </c>
      <c r="AV250" s="1">
        <v>168000</v>
      </c>
      <c r="AW250" s="8">
        <f t="shared" si="121"/>
        <v>14359</v>
      </c>
      <c r="AX250" s="8">
        <f t="shared" si="122"/>
        <v>182359</v>
      </c>
      <c r="AY250" s="1">
        <v>15</v>
      </c>
      <c r="AZ250" s="40">
        <f t="shared" si="123"/>
        <v>22</v>
      </c>
      <c r="BA250" s="8">
        <f t="shared" si="124"/>
        <v>-37641</v>
      </c>
    </row>
    <row r="251" customHeight="1" spans="1:53">
      <c r="A251" s="15">
        <v>248</v>
      </c>
      <c r="B251" s="16" t="s">
        <v>212</v>
      </c>
      <c r="C251" s="73" t="s">
        <v>784</v>
      </c>
      <c r="D251" s="16" t="s">
        <v>123</v>
      </c>
      <c r="E251" s="16" t="s">
        <v>739</v>
      </c>
      <c r="F251" s="17">
        <v>112715</v>
      </c>
      <c r="G251" s="17" t="s">
        <v>785</v>
      </c>
      <c r="H251" s="17" t="s">
        <v>126</v>
      </c>
      <c r="I251" s="17" t="s">
        <v>27</v>
      </c>
      <c r="J251" s="17">
        <v>31</v>
      </c>
      <c r="K251" s="17" t="s">
        <v>25</v>
      </c>
      <c r="L251" s="17" t="s">
        <v>127</v>
      </c>
      <c r="M251" s="20">
        <v>41605</v>
      </c>
      <c r="N251" s="20">
        <v>47084</v>
      </c>
      <c r="O251" s="20">
        <v>44587</v>
      </c>
      <c r="P251" s="21">
        <f t="shared" si="104"/>
        <v>6.84</v>
      </c>
      <c r="Q251" s="20">
        <v>43649</v>
      </c>
      <c r="R251" s="20">
        <v>45260</v>
      </c>
      <c r="S251" s="24">
        <f t="shared" si="110"/>
        <v>22</v>
      </c>
      <c r="T251" s="25">
        <v>720</v>
      </c>
      <c r="U251" s="25">
        <v>220000</v>
      </c>
      <c r="V251" s="25">
        <f t="shared" si="111"/>
        <v>182359</v>
      </c>
      <c r="W251" s="26">
        <f t="shared" si="112"/>
        <v>-61</v>
      </c>
      <c r="X251" s="25"/>
      <c r="Y251" s="25">
        <v>2200</v>
      </c>
      <c r="Z251" s="17">
        <v>2</v>
      </c>
      <c r="AA251" s="24">
        <f t="shared" si="113"/>
        <v>11676</v>
      </c>
      <c r="AB251" s="17"/>
      <c r="AC251" s="29">
        <v>44896</v>
      </c>
      <c r="AD251" s="15">
        <v>2736</v>
      </c>
      <c r="AE251" s="30">
        <v>44894</v>
      </c>
      <c r="AF251" s="31">
        <v>0</v>
      </c>
      <c r="AG251" s="31">
        <v>0</v>
      </c>
      <c r="AH251" s="15">
        <v>3918.46</v>
      </c>
      <c r="AI251" s="30">
        <v>44936</v>
      </c>
      <c r="AJ251" s="31">
        <f t="shared" si="141"/>
        <v>40</v>
      </c>
      <c r="AK251" s="32">
        <f t="shared" si="108"/>
        <v>429</v>
      </c>
      <c r="AL251" s="15">
        <v>5022</v>
      </c>
      <c r="AM251" s="30">
        <v>44936</v>
      </c>
      <c r="AN251" s="31">
        <f t="shared" si="142"/>
        <v>40</v>
      </c>
      <c r="AO251" s="32">
        <f t="shared" si="109"/>
        <v>550</v>
      </c>
      <c r="AP251" s="36">
        <f t="shared" si="116"/>
        <v>83156</v>
      </c>
      <c r="AQ251" s="32">
        <f t="shared" si="117"/>
        <v>83156</v>
      </c>
      <c r="AR251" s="36">
        <f t="shared" si="118"/>
        <v>48400</v>
      </c>
      <c r="AS251" s="32">
        <f t="shared" si="119"/>
        <v>979</v>
      </c>
      <c r="AT251" s="32">
        <f t="shared" si="120"/>
        <v>131556</v>
      </c>
      <c r="AV251" s="1">
        <v>168000</v>
      </c>
      <c r="AW251" s="8">
        <f t="shared" si="121"/>
        <v>14359</v>
      </c>
      <c r="AX251" s="8">
        <f t="shared" si="122"/>
        <v>182359</v>
      </c>
      <c r="AY251" s="1">
        <v>15</v>
      </c>
      <c r="AZ251" s="40">
        <f t="shared" si="123"/>
        <v>22</v>
      </c>
      <c r="BA251" s="8">
        <f t="shared" si="124"/>
        <v>-37641</v>
      </c>
    </row>
    <row r="252" customHeight="1" spans="1:53">
      <c r="A252" s="15">
        <v>249</v>
      </c>
      <c r="B252" s="16" t="s">
        <v>786</v>
      </c>
      <c r="C252" s="16" t="s">
        <v>787</v>
      </c>
      <c r="D252" s="16" t="s">
        <v>123</v>
      </c>
      <c r="E252" s="16" t="s">
        <v>739</v>
      </c>
      <c r="F252" s="17">
        <v>112956</v>
      </c>
      <c r="G252" s="17" t="s">
        <v>788</v>
      </c>
      <c r="H252" s="17" t="s">
        <v>126</v>
      </c>
      <c r="I252" s="17" t="s">
        <v>27</v>
      </c>
      <c r="J252" s="17">
        <v>31</v>
      </c>
      <c r="K252" s="17" t="s">
        <v>25</v>
      </c>
      <c r="L252" s="17" t="s">
        <v>705</v>
      </c>
      <c r="M252" s="20">
        <v>42697</v>
      </c>
      <c r="N252" s="20">
        <v>48175</v>
      </c>
      <c r="O252" s="20">
        <v>44587</v>
      </c>
      <c r="P252" s="21">
        <f t="shared" si="104"/>
        <v>9.83</v>
      </c>
      <c r="Q252" s="20">
        <v>42696</v>
      </c>
      <c r="R252" s="20">
        <v>44886</v>
      </c>
      <c r="S252" s="24">
        <f t="shared" si="110"/>
        <v>10</v>
      </c>
      <c r="T252" s="25">
        <v>720</v>
      </c>
      <c r="U252" s="25">
        <v>220000</v>
      </c>
      <c r="V252" s="25">
        <f t="shared" si="111"/>
        <v>188872</v>
      </c>
      <c r="W252" s="26">
        <f t="shared" si="112"/>
        <v>-110</v>
      </c>
      <c r="X252" s="25"/>
      <c r="Y252" s="25">
        <v>2200</v>
      </c>
      <c r="Z252" s="17">
        <v>2</v>
      </c>
      <c r="AA252" s="24">
        <f t="shared" si="113"/>
        <v>14712</v>
      </c>
      <c r="AB252" s="17"/>
      <c r="AC252" s="29">
        <v>44896</v>
      </c>
      <c r="AD252" s="15">
        <v>3420</v>
      </c>
      <c r="AE252" s="30">
        <v>44873</v>
      </c>
      <c r="AF252" s="31">
        <v>0</v>
      </c>
      <c r="AG252" s="31">
        <v>0</v>
      </c>
      <c r="AH252" s="15">
        <v>6269.54</v>
      </c>
      <c r="AI252" s="30">
        <v>44873</v>
      </c>
      <c r="AJ252" s="31">
        <v>0</v>
      </c>
      <c r="AK252" s="31">
        <v>0</v>
      </c>
      <c r="AL252" s="15">
        <v>5022</v>
      </c>
      <c r="AM252" s="30">
        <v>44873</v>
      </c>
      <c r="AN252" s="31">
        <v>0</v>
      </c>
      <c r="AO252" s="31">
        <v>0</v>
      </c>
      <c r="AP252" s="36">
        <f t="shared" si="116"/>
        <v>123774</v>
      </c>
      <c r="AQ252" s="32">
        <f t="shared" si="117"/>
        <v>123774</v>
      </c>
      <c r="AR252" s="36">
        <f t="shared" si="118"/>
        <v>24200</v>
      </c>
      <c r="AS252" s="32">
        <f t="shared" si="119"/>
        <v>0</v>
      </c>
      <c r="AT252" s="32">
        <f t="shared" si="120"/>
        <v>147974</v>
      </c>
      <c r="AV252" s="1">
        <v>174000</v>
      </c>
      <c r="AW252" s="8">
        <f t="shared" si="121"/>
        <v>14872</v>
      </c>
      <c r="AX252" s="8">
        <f t="shared" si="122"/>
        <v>188872</v>
      </c>
      <c r="AY252" s="1">
        <v>15</v>
      </c>
      <c r="AZ252" s="40">
        <f>S252+1</f>
        <v>11</v>
      </c>
      <c r="BA252" s="8">
        <f t="shared" si="124"/>
        <v>-31128</v>
      </c>
    </row>
    <row r="253" customHeight="1" spans="1:53">
      <c r="A253" s="15">
        <v>250</v>
      </c>
      <c r="B253" s="16" t="s">
        <v>567</v>
      </c>
      <c r="C253" s="16" t="s">
        <v>789</v>
      </c>
      <c r="D253" s="16" t="s">
        <v>123</v>
      </c>
      <c r="E253" s="16" t="s">
        <v>739</v>
      </c>
      <c r="F253" s="17">
        <v>112630</v>
      </c>
      <c r="G253" s="17" t="s">
        <v>790</v>
      </c>
      <c r="H253" s="17" t="s">
        <v>132</v>
      </c>
      <c r="I253" s="17" t="s">
        <v>27</v>
      </c>
      <c r="J253" s="17">
        <v>19</v>
      </c>
      <c r="K253" s="17" t="s">
        <v>25</v>
      </c>
      <c r="L253" s="17" t="s">
        <v>791</v>
      </c>
      <c r="M253" s="20">
        <v>42305</v>
      </c>
      <c r="N253" s="20">
        <v>45958</v>
      </c>
      <c r="O253" s="20">
        <v>44587</v>
      </c>
      <c r="P253" s="21">
        <f t="shared" si="104"/>
        <v>3.76</v>
      </c>
      <c r="Q253" s="20">
        <v>44456</v>
      </c>
      <c r="R253" s="20">
        <v>45916</v>
      </c>
      <c r="S253" s="24">
        <f t="shared" si="110"/>
        <v>44</v>
      </c>
      <c r="T253" s="25">
        <v>720</v>
      </c>
      <c r="U253" s="25">
        <v>160000</v>
      </c>
      <c r="V253" s="25">
        <f t="shared" si="111"/>
        <v>144910</v>
      </c>
      <c r="W253" s="26">
        <f t="shared" si="112"/>
        <v>-1</v>
      </c>
      <c r="X253" s="25"/>
      <c r="Y253" s="25">
        <v>2200</v>
      </c>
      <c r="Z253" s="17">
        <v>2</v>
      </c>
      <c r="AA253" s="24">
        <f t="shared" si="113"/>
        <v>10625</v>
      </c>
      <c r="AB253" s="17"/>
      <c r="AC253" s="29">
        <v>44896</v>
      </c>
      <c r="AD253" s="15">
        <v>2620</v>
      </c>
      <c r="AE253" s="30">
        <v>45035</v>
      </c>
      <c r="AF253" s="31">
        <f t="shared" si="140"/>
        <v>139</v>
      </c>
      <c r="AG253" s="32">
        <f t="shared" si="128"/>
        <v>998</v>
      </c>
      <c r="AH253" s="15">
        <v>4926.69</v>
      </c>
      <c r="AI253" s="30">
        <v>45211</v>
      </c>
      <c r="AJ253" s="31">
        <f t="shared" si="141"/>
        <v>315</v>
      </c>
      <c r="AK253" s="32">
        <f t="shared" si="108"/>
        <v>4252</v>
      </c>
      <c r="AL253" s="15">
        <v>3078</v>
      </c>
      <c r="AM253" s="30">
        <v>45212</v>
      </c>
      <c r="AN253" s="31">
        <f t="shared" si="142"/>
        <v>316</v>
      </c>
      <c r="AO253" s="32">
        <f t="shared" si="109"/>
        <v>2665</v>
      </c>
      <c r="AP253" s="36">
        <f t="shared" si="116"/>
        <v>54486</v>
      </c>
      <c r="AQ253" s="32">
        <f t="shared" si="117"/>
        <v>54486</v>
      </c>
      <c r="AR253" s="36">
        <f t="shared" si="118"/>
        <v>96800</v>
      </c>
      <c r="AS253" s="32">
        <f t="shared" si="119"/>
        <v>7915</v>
      </c>
      <c r="AT253" s="32">
        <f t="shared" si="120"/>
        <v>151286</v>
      </c>
      <c r="AV253" s="1">
        <v>133500</v>
      </c>
      <c r="AW253" s="8">
        <f t="shared" si="121"/>
        <v>11410</v>
      </c>
      <c r="AX253" s="8">
        <f t="shared" si="122"/>
        <v>144910</v>
      </c>
      <c r="AY253" s="1">
        <v>10</v>
      </c>
      <c r="AZ253" s="40">
        <f t="shared" si="123"/>
        <v>44</v>
      </c>
      <c r="BA253" s="8">
        <f t="shared" si="124"/>
        <v>-15090</v>
      </c>
    </row>
    <row r="254" customHeight="1" spans="1:53">
      <c r="A254" s="15">
        <v>251</v>
      </c>
      <c r="B254" s="16" t="s">
        <v>786</v>
      </c>
      <c r="C254" s="16" t="s">
        <v>792</v>
      </c>
      <c r="D254" s="16" t="s">
        <v>123</v>
      </c>
      <c r="E254" s="16" t="s">
        <v>739</v>
      </c>
      <c r="F254" s="17">
        <v>112635</v>
      </c>
      <c r="G254" s="17" t="s">
        <v>793</v>
      </c>
      <c r="H254" s="17" t="s">
        <v>132</v>
      </c>
      <c r="I254" s="17" t="s">
        <v>27</v>
      </c>
      <c r="J254" s="17">
        <v>19</v>
      </c>
      <c r="K254" s="17" t="s">
        <v>25</v>
      </c>
      <c r="L254" s="17" t="s">
        <v>791</v>
      </c>
      <c r="M254" s="20">
        <v>42305</v>
      </c>
      <c r="N254" s="20">
        <v>45958</v>
      </c>
      <c r="O254" s="20">
        <v>44587</v>
      </c>
      <c r="P254" s="21">
        <f t="shared" si="104"/>
        <v>3.76</v>
      </c>
      <c r="Q254" s="20">
        <v>44456</v>
      </c>
      <c r="R254" s="20">
        <v>45916</v>
      </c>
      <c r="S254" s="24">
        <f t="shared" si="110"/>
        <v>44</v>
      </c>
      <c r="T254" s="25">
        <v>720</v>
      </c>
      <c r="U254" s="25">
        <v>160000</v>
      </c>
      <c r="V254" s="25">
        <f t="shared" si="111"/>
        <v>144910</v>
      </c>
      <c r="W254" s="26">
        <f t="shared" si="112"/>
        <v>-1</v>
      </c>
      <c r="X254" s="25"/>
      <c r="Y254" s="25">
        <v>2200</v>
      </c>
      <c r="Z254" s="17">
        <v>2</v>
      </c>
      <c r="AA254" s="24">
        <f t="shared" si="113"/>
        <v>0</v>
      </c>
      <c r="AB254" s="17"/>
      <c r="AC254" s="29">
        <v>44896</v>
      </c>
      <c r="AD254" s="15"/>
      <c r="AE254" s="30"/>
      <c r="AF254" s="31"/>
      <c r="AG254" s="32">
        <f t="shared" si="128"/>
        <v>0</v>
      </c>
      <c r="AH254" s="15"/>
      <c r="AI254" s="30"/>
      <c r="AJ254" s="31"/>
      <c r="AK254" s="32">
        <f t="shared" si="108"/>
        <v>0</v>
      </c>
      <c r="AL254" s="15"/>
      <c r="AM254" s="30"/>
      <c r="AN254" s="31"/>
      <c r="AO254" s="32">
        <f t="shared" si="109"/>
        <v>0</v>
      </c>
      <c r="AP254" s="36">
        <f t="shared" si="116"/>
        <v>54486</v>
      </c>
      <c r="AQ254" s="32">
        <f t="shared" si="117"/>
        <v>54486</v>
      </c>
      <c r="AR254" s="36">
        <f t="shared" si="118"/>
        <v>96800</v>
      </c>
      <c r="AS254" s="32">
        <f t="shared" si="119"/>
        <v>0</v>
      </c>
      <c r="AT254" s="32">
        <f t="shared" si="120"/>
        <v>151286</v>
      </c>
      <c r="AV254" s="1">
        <v>133500</v>
      </c>
      <c r="AW254" s="8">
        <f t="shared" si="121"/>
        <v>11410</v>
      </c>
      <c r="AX254" s="8">
        <f t="shared" si="122"/>
        <v>144910</v>
      </c>
      <c r="AY254" s="1">
        <v>10</v>
      </c>
      <c r="AZ254" s="40">
        <f t="shared" si="123"/>
        <v>44</v>
      </c>
      <c r="BA254" s="8">
        <f t="shared" si="124"/>
        <v>-15090</v>
      </c>
    </row>
    <row r="255" customHeight="1" spans="1:53">
      <c r="A255" s="15">
        <v>252</v>
      </c>
      <c r="B255" s="16" t="s">
        <v>745</v>
      </c>
      <c r="C255" s="73" t="s">
        <v>794</v>
      </c>
      <c r="D255" s="16" t="s">
        <v>123</v>
      </c>
      <c r="E255" s="16" t="s">
        <v>739</v>
      </c>
      <c r="F255" s="17">
        <v>112639</v>
      </c>
      <c r="G255" s="17" t="s">
        <v>795</v>
      </c>
      <c r="H255" s="17" t="s">
        <v>126</v>
      </c>
      <c r="I255" s="17" t="s">
        <v>27</v>
      </c>
      <c r="J255" s="17">
        <v>31</v>
      </c>
      <c r="K255" s="17" t="s">
        <v>25</v>
      </c>
      <c r="L255" s="17" t="s">
        <v>127</v>
      </c>
      <c r="M255" s="20">
        <v>41605</v>
      </c>
      <c r="N255" s="20">
        <v>47084</v>
      </c>
      <c r="O255" s="20">
        <v>44587</v>
      </c>
      <c r="P255" s="21">
        <f t="shared" si="104"/>
        <v>6.84</v>
      </c>
      <c r="Q255" s="20">
        <v>43277</v>
      </c>
      <c r="R255" s="20">
        <v>45468</v>
      </c>
      <c r="S255" s="24">
        <f t="shared" si="110"/>
        <v>29</v>
      </c>
      <c r="T255" s="25">
        <v>720</v>
      </c>
      <c r="U255" s="25">
        <v>220000</v>
      </c>
      <c r="V255" s="25">
        <f t="shared" si="111"/>
        <v>182359</v>
      </c>
      <c r="W255" s="26">
        <f t="shared" si="112"/>
        <v>-54</v>
      </c>
      <c r="X255" s="25"/>
      <c r="Y255" s="25">
        <v>2200</v>
      </c>
      <c r="Z255" s="17">
        <v>2</v>
      </c>
      <c r="AA255" s="24">
        <f t="shared" si="113"/>
        <v>12118</v>
      </c>
      <c r="AB255" s="17"/>
      <c r="AC255" s="29">
        <v>44896</v>
      </c>
      <c r="AD255" s="15">
        <v>2394</v>
      </c>
      <c r="AE255" s="30">
        <v>44886</v>
      </c>
      <c r="AF255" s="31">
        <v>0</v>
      </c>
      <c r="AG255" s="31">
        <v>0</v>
      </c>
      <c r="AH255" s="15">
        <v>4702.16</v>
      </c>
      <c r="AI255" s="30">
        <v>44886</v>
      </c>
      <c r="AJ255" s="31">
        <v>0</v>
      </c>
      <c r="AK255" s="31">
        <v>0</v>
      </c>
      <c r="AL255" s="15">
        <v>5022</v>
      </c>
      <c r="AM255" s="30">
        <v>44898</v>
      </c>
      <c r="AN255" s="31">
        <f t="shared" ref="AN255:AN259" si="143">DATEDIF(AC255,AM255,"d")</f>
        <v>2</v>
      </c>
      <c r="AO255" s="32">
        <f t="shared" si="109"/>
        <v>28</v>
      </c>
      <c r="AP255" s="36">
        <f t="shared" si="116"/>
        <v>83156</v>
      </c>
      <c r="AQ255" s="32">
        <f t="shared" si="117"/>
        <v>83156</v>
      </c>
      <c r="AR255" s="36">
        <f t="shared" si="118"/>
        <v>63800</v>
      </c>
      <c r="AS255" s="32">
        <f t="shared" si="119"/>
        <v>28</v>
      </c>
      <c r="AT255" s="32">
        <f t="shared" si="120"/>
        <v>146956</v>
      </c>
      <c r="AV255" s="1">
        <v>168000</v>
      </c>
      <c r="AW255" s="8">
        <f t="shared" si="121"/>
        <v>14359</v>
      </c>
      <c r="AX255" s="8">
        <f t="shared" si="122"/>
        <v>182359</v>
      </c>
      <c r="AY255" s="1">
        <v>15</v>
      </c>
      <c r="AZ255" s="40">
        <f t="shared" si="123"/>
        <v>29</v>
      </c>
      <c r="BA255" s="8">
        <f t="shared" si="124"/>
        <v>-37641</v>
      </c>
    </row>
    <row r="256" customHeight="1" spans="1:53">
      <c r="A256" s="15">
        <v>253</v>
      </c>
      <c r="B256" s="16" t="s">
        <v>786</v>
      </c>
      <c r="C256" s="16" t="s">
        <v>796</v>
      </c>
      <c r="D256" s="16" t="s">
        <v>123</v>
      </c>
      <c r="E256" s="16" t="s">
        <v>739</v>
      </c>
      <c r="F256" s="17">
        <v>112641</v>
      </c>
      <c r="G256" s="17" t="s">
        <v>797</v>
      </c>
      <c r="H256" s="17" t="s">
        <v>126</v>
      </c>
      <c r="I256" s="17" t="s">
        <v>27</v>
      </c>
      <c r="J256" s="17">
        <v>31</v>
      </c>
      <c r="K256" s="17" t="s">
        <v>25</v>
      </c>
      <c r="L256" s="17" t="s">
        <v>127</v>
      </c>
      <c r="M256" s="20">
        <v>41095</v>
      </c>
      <c r="N256" s="20">
        <v>46573</v>
      </c>
      <c r="O256" s="20">
        <v>44587</v>
      </c>
      <c r="P256" s="21">
        <f t="shared" ref="P256:P319" si="144">DATEDIF(O256,N256,"d")/365</f>
        <v>5.44</v>
      </c>
      <c r="Q256" s="20">
        <v>44373</v>
      </c>
      <c r="R256" s="20">
        <v>45833</v>
      </c>
      <c r="S256" s="24">
        <f t="shared" si="110"/>
        <v>42</v>
      </c>
      <c r="T256" s="25">
        <v>720</v>
      </c>
      <c r="U256" s="25">
        <v>220000</v>
      </c>
      <c r="V256" s="25">
        <f t="shared" si="111"/>
        <v>182359</v>
      </c>
      <c r="W256" s="26">
        <f t="shared" si="112"/>
        <v>-25</v>
      </c>
      <c r="X256" s="25"/>
      <c r="Y256" s="25">
        <v>2200</v>
      </c>
      <c r="Z256" s="17">
        <v>2</v>
      </c>
      <c r="AA256" s="24">
        <f t="shared" si="113"/>
        <v>11241</v>
      </c>
      <c r="AB256" s="17"/>
      <c r="AC256" s="29">
        <v>44896</v>
      </c>
      <c r="AD256" s="15">
        <v>2736</v>
      </c>
      <c r="AE256" s="30">
        <v>45106</v>
      </c>
      <c r="AF256" s="31">
        <f t="shared" ref="AF256:AF259" si="145">DATEDIF(AC256,AE256,"d")</f>
        <v>210</v>
      </c>
      <c r="AG256" s="32">
        <f t="shared" si="128"/>
        <v>1574</v>
      </c>
      <c r="AH256" s="15">
        <v>3483.08</v>
      </c>
      <c r="AI256" s="30">
        <v>45106</v>
      </c>
      <c r="AJ256" s="31">
        <f t="shared" ref="AJ256:AJ259" si="146">DATEDIF(AC256,AI256,"d")</f>
        <v>210</v>
      </c>
      <c r="AK256" s="32">
        <f t="shared" si="108"/>
        <v>2004</v>
      </c>
      <c r="AL256" s="15">
        <v>5022</v>
      </c>
      <c r="AM256" s="30">
        <v>45113</v>
      </c>
      <c r="AN256" s="31">
        <f t="shared" si="143"/>
        <v>217</v>
      </c>
      <c r="AO256" s="32">
        <f t="shared" si="109"/>
        <v>2986</v>
      </c>
      <c r="AP256" s="36">
        <f t="shared" si="116"/>
        <v>66136</v>
      </c>
      <c r="AQ256" s="32">
        <f t="shared" si="117"/>
        <v>66136</v>
      </c>
      <c r="AR256" s="36">
        <f t="shared" si="118"/>
        <v>92400</v>
      </c>
      <c r="AS256" s="32">
        <f t="shared" si="119"/>
        <v>6564</v>
      </c>
      <c r="AT256" s="32">
        <f t="shared" si="120"/>
        <v>158536</v>
      </c>
      <c r="AV256" s="1">
        <v>168000</v>
      </c>
      <c r="AW256" s="8">
        <f t="shared" si="121"/>
        <v>14359</v>
      </c>
      <c r="AX256" s="8">
        <f t="shared" si="122"/>
        <v>182359</v>
      </c>
      <c r="AY256" s="1">
        <v>15</v>
      </c>
      <c r="AZ256" s="40">
        <f t="shared" si="123"/>
        <v>42</v>
      </c>
      <c r="BA256" s="8">
        <f t="shared" si="124"/>
        <v>-37641</v>
      </c>
    </row>
    <row r="257" customHeight="1" spans="1:53">
      <c r="A257" s="15">
        <v>254</v>
      </c>
      <c r="B257" s="16" t="s">
        <v>742</v>
      </c>
      <c r="C257" s="16" t="s">
        <v>798</v>
      </c>
      <c r="D257" s="16" t="s">
        <v>123</v>
      </c>
      <c r="E257" s="16" t="s">
        <v>739</v>
      </c>
      <c r="F257" s="17">
        <v>112614</v>
      </c>
      <c r="G257" s="17" t="s">
        <v>799</v>
      </c>
      <c r="H257" s="17" t="s">
        <v>126</v>
      </c>
      <c r="I257" s="17" t="s">
        <v>27</v>
      </c>
      <c r="J257" s="17">
        <v>31</v>
      </c>
      <c r="K257" s="17" t="s">
        <v>25</v>
      </c>
      <c r="L257" s="17" t="s">
        <v>705</v>
      </c>
      <c r="M257" s="20">
        <v>42305</v>
      </c>
      <c r="N257" s="20">
        <v>47784</v>
      </c>
      <c r="O257" s="20">
        <v>44587</v>
      </c>
      <c r="P257" s="21">
        <f t="shared" si="144"/>
        <v>8.76</v>
      </c>
      <c r="Q257" s="20">
        <v>43277</v>
      </c>
      <c r="R257" s="20">
        <v>45468</v>
      </c>
      <c r="S257" s="24">
        <f t="shared" si="110"/>
        <v>29</v>
      </c>
      <c r="T257" s="25">
        <v>720</v>
      </c>
      <c r="U257" s="25">
        <v>220000</v>
      </c>
      <c r="V257" s="25">
        <f t="shared" si="111"/>
        <v>188872</v>
      </c>
      <c r="W257" s="26">
        <f t="shared" si="112"/>
        <v>-77</v>
      </c>
      <c r="X257" s="25"/>
      <c r="Y257" s="25">
        <v>2200</v>
      </c>
      <c r="Z257" s="17">
        <v>2</v>
      </c>
      <c r="AA257" s="24">
        <f t="shared" si="113"/>
        <v>10899</v>
      </c>
      <c r="AB257" s="17"/>
      <c r="AC257" s="29">
        <v>44896</v>
      </c>
      <c r="AD257" s="15">
        <v>2394</v>
      </c>
      <c r="AE257" s="30">
        <v>45213</v>
      </c>
      <c r="AF257" s="31">
        <f t="shared" si="145"/>
        <v>317</v>
      </c>
      <c r="AG257" s="32">
        <f t="shared" si="128"/>
        <v>2079</v>
      </c>
      <c r="AH257" s="15">
        <v>3483.08</v>
      </c>
      <c r="AI257" s="30">
        <v>45213</v>
      </c>
      <c r="AJ257" s="31">
        <f t="shared" si="146"/>
        <v>317</v>
      </c>
      <c r="AK257" s="32">
        <f t="shared" si="108"/>
        <v>3025</v>
      </c>
      <c r="AL257" s="15">
        <v>5022</v>
      </c>
      <c r="AM257" s="30">
        <v>45226</v>
      </c>
      <c r="AN257" s="31">
        <f t="shared" si="143"/>
        <v>330</v>
      </c>
      <c r="AO257" s="32">
        <f t="shared" si="109"/>
        <v>4540</v>
      </c>
      <c r="AP257" s="36">
        <f t="shared" si="116"/>
        <v>110301</v>
      </c>
      <c r="AQ257" s="32">
        <f t="shared" si="117"/>
        <v>110301</v>
      </c>
      <c r="AR257" s="36">
        <f t="shared" si="118"/>
        <v>63800</v>
      </c>
      <c r="AS257" s="32">
        <f t="shared" si="119"/>
        <v>9644</v>
      </c>
      <c r="AT257" s="32">
        <f t="shared" si="120"/>
        <v>174101</v>
      </c>
      <c r="AV257" s="1">
        <v>174000</v>
      </c>
      <c r="AW257" s="8">
        <f t="shared" si="121"/>
        <v>14872</v>
      </c>
      <c r="AX257" s="8">
        <f t="shared" si="122"/>
        <v>188872</v>
      </c>
      <c r="AY257" s="1">
        <v>15</v>
      </c>
      <c r="AZ257" s="40">
        <f t="shared" si="123"/>
        <v>29</v>
      </c>
      <c r="BA257" s="8">
        <f t="shared" si="124"/>
        <v>-31128</v>
      </c>
    </row>
    <row r="258" customHeight="1" spans="1:53">
      <c r="A258" s="15">
        <v>255</v>
      </c>
      <c r="B258" s="16" t="s">
        <v>800</v>
      </c>
      <c r="C258" s="16" t="s">
        <v>801</v>
      </c>
      <c r="D258" s="16" t="s">
        <v>123</v>
      </c>
      <c r="E258" s="16" t="s">
        <v>739</v>
      </c>
      <c r="F258" s="17">
        <v>112613</v>
      </c>
      <c r="G258" s="17" t="s">
        <v>802</v>
      </c>
      <c r="H258" s="17" t="s">
        <v>126</v>
      </c>
      <c r="I258" s="17" t="s">
        <v>27</v>
      </c>
      <c r="J258" s="17">
        <v>31</v>
      </c>
      <c r="K258" s="17" t="s">
        <v>25</v>
      </c>
      <c r="L258" s="17" t="s">
        <v>705</v>
      </c>
      <c r="M258" s="20">
        <v>42305</v>
      </c>
      <c r="N258" s="20">
        <v>47784</v>
      </c>
      <c r="O258" s="20">
        <v>44587</v>
      </c>
      <c r="P258" s="21">
        <f t="shared" si="144"/>
        <v>8.76</v>
      </c>
      <c r="Q258" s="20">
        <v>44013</v>
      </c>
      <c r="R258" s="20">
        <v>45473</v>
      </c>
      <c r="S258" s="24">
        <f t="shared" si="110"/>
        <v>30</v>
      </c>
      <c r="T258" s="25">
        <v>720</v>
      </c>
      <c r="U258" s="25">
        <v>220000</v>
      </c>
      <c r="V258" s="25">
        <f t="shared" si="111"/>
        <v>188872</v>
      </c>
      <c r="W258" s="26">
        <f t="shared" si="112"/>
        <v>-77</v>
      </c>
      <c r="X258" s="25"/>
      <c r="Y258" s="25">
        <v>2200</v>
      </c>
      <c r="Z258" s="17">
        <v>2</v>
      </c>
      <c r="AA258" s="24">
        <f t="shared" si="113"/>
        <v>11241</v>
      </c>
      <c r="AB258" s="17"/>
      <c r="AC258" s="29">
        <v>44896</v>
      </c>
      <c r="AD258" s="15">
        <v>2736</v>
      </c>
      <c r="AE258" s="30">
        <v>45212</v>
      </c>
      <c r="AF258" s="31">
        <f t="shared" si="145"/>
        <v>316</v>
      </c>
      <c r="AG258" s="32">
        <f t="shared" si="128"/>
        <v>2369</v>
      </c>
      <c r="AH258" s="15">
        <v>3483.08</v>
      </c>
      <c r="AI258" s="30">
        <v>45212</v>
      </c>
      <c r="AJ258" s="31">
        <f t="shared" si="146"/>
        <v>316</v>
      </c>
      <c r="AK258" s="32">
        <f t="shared" si="108"/>
        <v>3015</v>
      </c>
      <c r="AL258" s="15">
        <v>5022</v>
      </c>
      <c r="AM258" s="30">
        <v>45226</v>
      </c>
      <c r="AN258" s="31">
        <f t="shared" si="143"/>
        <v>330</v>
      </c>
      <c r="AO258" s="32">
        <f t="shared" si="109"/>
        <v>4540</v>
      </c>
      <c r="AP258" s="36">
        <f t="shared" si="116"/>
        <v>110301</v>
      </c>
      <c r="AQ258" s="32">
        <f t="shared" si="117"/>
        <v>110301</v>
      </c>
      <c r="AR258" s="36">
        <f t="shared" si="118"/>
        <v>66000</v>
      </c>
      <c r="AS258" s="32">
        <f t="shared" si="119"/>
        <v>9924</v>
      </c>
      <c r="AT258" s="32">
        <f t="shared" si="120"/>
        <v>176301</v>
      </c>
      <c r="AV258" s="1">
        <v>174000</v>
      </c>
      <c r="AW258" s="8">
        <f t="shared" si="121"/>
        <v>14872</v>
      </c>
      <c r="AX258" s="8">
        <f t="shared" si="122"/>
        <v>188872</v>
      </c>
      <c r="AY258" s="1">
        <v>15</v>
      </c>
      <c r="AZ258" s="40">
        <f t="shared" si="123"/>
        <v>30</v>
      </c>
      <c r="BA258" s="8">
        <f t="shared" si="124"/>
        <v>-31128</v>
      </c>
    </row>
    <row r="259" customHeight="1" spans="1:53">
      <c r="A259" s="15">
        <v>256</v>
      </c>
      <c r="B259" s="16" t="s">
        <v>217</v>
      </c>
      <c r="C259" s="16" t="s">
        <v>803</v>
      </c>
      <c r="D259" s="16" t="s">
        <v>123</v>
      </c>
      <c r="E259" s="16" t="s">
        <v>804</v>
      </c>
      <c r="F259" s="17">
        <v>112844</v>
      </c>
      <c r="G259" s="17" t="s">
        <v>805</v>
      </c>
      <c r="H259" s="17" t="s">
        <v>126</v>
      </c>
      <c r="I259" s="17" t="s">
        <v>27</v>
      </c>
      <c r="J259" s="17">
        <v>31</v>
      </c>
      <c r="K259" s="17" t="s">
        <v>52</v>
      </c>
      <c r="L259" s="17" t="s">
        <v>267</v>
      </c>
      <c r="M259" s="20">
        <v>42193</v>
      </c>
      <c r="N259" s="20">
        <v>47672</v>
      </c>
      <c r="O259" s="20">
        <v>44587</v>
      </c>
      <c r="P259" s="21">
        <f t="shared" si="144"/>
        <v>8.45</v>
      </c>
      <c r="Q259" s="20">
        <v>43979</v>
      </c>
      <c r="R259" s="20">
        <v>46169</v>
      </c>
      <c r="S259" s="24">
        <f t="shared" si="110"/>
        <v>53</v>
      </c>
      <c r="T259" s="25">
        <v>720</v>
      </c>
      <c r="U259" s="25">
        <v>270000</v>
      </c>
      <c r="V259" s="25">
        <f t="shared" si="111"/>
        <v>243145</v>
      </c>
      <c r="W259" s="26">
        <f t="shared" si="112"/>
        <v>-50</v>
      </c>
      <c r="X259" s="25"/>
      <c r="Y259" s="25">
        <v>2200</v>
      </c>
      <c r="Z259" s="17">
        <v>2</v>
      </c>
      <c r="AA259" s="24">
        <f t="shared" si="113"/>
        <v>10675</v>
      </c>
      <c r="AB259" s="17"/>
      <c r="AC259" s="29">
        <v>44896</v>
      </c>
      <c r="AD259" s="15">
        <v>2736</v>
      </c>
      <c r="AE259" s="30">
        <v>45074</v>
      </c>
      <c r="AF259" s="31">
        <f t="shared" si="145"/>
        <v>178</v>
      </c>
      <c r="AG259" s="32">
        <f t="shared" si="128"/>
        <v>1334</v>
      </c>
      <c r="AH259" s="15">
        <v>4063.59</v>
      </c>
      <c r="AI259" s="30">
        <v>45076</v>
      </c>
      <c r="AJ259" s="31">
        <f t="shared" si="146"/>
        <v>180</v>
      </c>
      <c r="AK259" s="32">
        <f t="shared" si="108"/>
        <v>2004</v>
      </c>
      <c r="AL259" s="15">
        <v>3875</v>
      </c>
      <c r="AM259" s="30">
        <v>45075</v>
      </c>
      <c r="AN259" s="31">
        <f t="shared" si="143"/>
        <v>179</v>
      </c>
      <c r="AO259" s="32">
        <f t="shared" si="109"/>
        <v>1900</v>
      </c>
      <c r="AP259" s="36">
        <f t="shared" si="116"/>
        <v>136972</v>
      </c>
      <c r="AQ259" s="32">
        <f t="shared" si="117"/>
        <v>136972</v>
      </c>
      <c r="AR259" s="36">
        <f t="shared" si="118"/>
        <v>116600</v>
      </c>
      <c r="AS259" s="32">
        <f t="shared" si="119"/>
        <v>5238</v>
      </c>
      <c r="AT259" s="32">
        <f t="shared" si="120"/>
        <v>253572</v>
      </c>
      <c r="AV259" s="1">
        <v>224000</v>
      </c>
      <c r="AW259" s="8">
        <f t="shared" si="121"/>
        <v>19145</v>
      </c>
      <c r="AX259" s="8">
        <f t="shared" si="122"/>
        <v>243145</v>
      </c>
      <c r="AY259" s="1">
        <v>15</v>
      </c>
      <c r="AZ259" s="40">
        <f t="shared" si="123"/>
        <v>53</v>
      </c>
      <c r="BA259" s="8">
        <f t="shared" si="124"/>
        <v>-26855</v>
      </c>
    </row>
    <row r="260" ht="36" spans="1:53">
      <c r="A260" s="15">
        <v>257</v>
      </c>
      <c r="B260" s="16" t="s">
        <v>195</v>
      </c>
      <c r="C260" s="16" t="s">
        <v>806</v>
      </c>
      <c r="D260" s="16" t="s">
        <v>123</v>
      </c>
      <c r="E260" s="16" t="s">
        <v>807</v>
      </c>
      <c r="F260" s="17">
        <v>112728</v>
      </c>
      <c r="G260" s="17" t="s">
        <v>808</v>
      </c>
      <c r="H260" s="17" t="s">
        <v>126</v>
      </c>
      <c r="I260" s="17" t="s">
        <v>27</v>
      </c>
      <c r="J260" s="17">
        <v>25</v>
      </c>
      <c r="K260" s="17" t="s">
        <v>41</v>
      </c>
      <c r="L260" s="17" t="s">
        <v>809</v>
      </c>
      <c r="M260" s="20">
        <v>40872</v>
      </c>
      <c r="N260" s="20">
        <v>46351</v>
      </c>
      <c r="O260" s="20">
        <v>44587</v>
      </c>
      <c r="P260" s="21">
        <f t="shared" si="144"/>
        <v>4.83</v>
      </c>
      <c r="Q260" s="20">
        <v>44830</v>
      </c>
      <c r="R260" s="20">
        <v>44895</v>
      </c>
      <c r="S260" s="24">
        <f t="shared" si="110"/>
        <v>10</v>
      </c>
      <c r="T260" s="25">
        <v>720</v>
      </c>
      <c r="U260" s="25">
        <v>190000</v>
      </c>
      <c r="V260" s="25">
        <f t="shared" si="111"/>
        <v>171504</v>
      </c>
      <c r="W260" s="26">
        <f t="shared" si="112"/>
        <v>-49</v>
      </c>
      <c r="X260" s="25"/>
      <c r="Y260" s="25">
        <v>2200</v>
      </c>
      <c r="Z260" s="17">
        <v>2</v>
      </c>
      <c r="AA260" s="24">
        <f t="shared" si="113"/>
        <v>10363</v>
      </c>
      <c r="AB260" s="17"/>
      <c r="AC260" s="29">
        <v>44896</v>
      </c>
      <c r="AD260" s="15">
        <v>2394</v>
      </c>
      <c r="AE260" s="30">
        <v>44886</v>
      </c>
      <c r="AF260" s="31">
        <v>0</v>
      </c>
      <c r="AG260" s="31">
        <v>0</v>
      </c>
      <c r="AH260" s="15">
        <v>3919</v>
      </c>
      <c r="AI260" s="30">
        <v>44886</v>
      </c>
      <c r="AJ260" s="31">
        <v>0</v>
      </c>
      <c r="AK260" s="31">
        <v>0</v>
      </c>
      <c r="AL260" s="15">
        <v>4050</v>
      </c>
      <c r="AM260" s="30">
        <v>44886</v>
      </c>
      <c r="AN260" s="31">
        <v>0</v>
      </c>
      <c r="AO260" s="31">
        <v>0</v>
      </c>
      <c r="AP260" s="36">
        <f t="shared" si="116"/>
        <v>55224</v>
      </c>
      <c r="AQ260" s="32">
        <f t="shared" si="117"/>
        <v>55224</v>
      </c>
      <c r="AR260" s="36">
        <f t="shared" si="118"/>
        <v>24200</v>
      </c>
      <c r="AS260" s="32">
        <f t="shared" si="119"/>
        <v>0</v>
      </c>
      <c r="AT260" s="32">
        <f t="shared" si="120"/>
        <v>79424</v>
      </c>
      <c r="AV260" s="35">
        <v>158000</v>
      </c>
      <c r="AW260" s="8">
        <f t="shared" si="121"/>
        <v>13504</v>
      </c>
      <c r="AX260" s="8">
        <f t="shared" si="122"/>
        <v>171504</v>
      </c>
      <c r="AY260" s="1">
        <v>15</v>
      </c>
      <c r="AZ260" s="40">
        <f>S260+1</f>
        <v>11</v>
      </c>
      <c r="BA260" s="8">
        <f t="shared" si="124"/>
        <v>-18496</v>
      </c>
    </row>
    <row r="261" customHeight="1" spans="1:53">
      <c r="A261" s="15">
        <v>258</v>
      </c>
      <c r="B261" s="16" t="s">
        <v>217</v>
      </c>
      <c r="C261" s="73" t="s">
        <v>810</v>
      </c>
      <c r="D261" s="16" t="s">
        <v>123</v>
      </c>
      <c r="E261" s="16" t="s">
        <v>811</v>
      </c>
      <c r="F261" s="17">
        <v>112879</v>
      </c>
      <c r="G261" s="17" t="s">
        <v>812</v>
      </c>
      <c r="H261" s="17" t="s">
        <v>132</v>
      </c>
      <c r="I261" s="17" t="s">
        <v>26</v>
      </c>
      <c r="J261" s="17">
        <v>19</v>
      </c>
      <c r="K261" s="17" t="s">
        <v>43</v>
      </c>
      <c r="L261" s="17" t="s">
        <v>402</v>
      </c>
      <c r="M261" s="20">
        <v>41453</v>
      </c>
      <c r="N261" s="20">
        <v>45105</v>
      </c>
      <c r="O261" s="20">
        <v>44587</v>
      </c>
      <c r="P261" s="21">
        <f t="shared" si="144"/>
        <v>1.42</v>
      </c>
      <c r="Q261" s="20">
        <v>43979</v>
      </c>
      <c r="R261" s="20">
        <v>46169</v>
      </c>
      <c r="S261" s="24">
        <f t="shared" ref="S261:S324" si="147">DATEDIF(O261,R261,"d")/30</f>
        <v>53</v>
      </c>
      <c r="T261" s="25">
        <v>720</v>
      </c>
      <c r="U261" s="25"/>
      <c r="V261" s="25">
        <f t="shared" ref="V261:V324" si="148">AX261</f>
        <v>107787</v>
      </c>
      <c r="W261" s="26">
        <f t="shared" ref="W261:W324" si="149">DATEDIF(N261,R261,"d")/30</f>
        <v>35</v>
      </c>
      <c r="X261" s="25"/>
      <c r="Y261" s="25">
        <v>2200</v>
      </c>
      <c r="Z261" s="17">
        <v>2</v>
      </c>
      <c r="AA261" s="24">
        <f t="shared" ref="AA261:AA324" si="150">AD261+AH261+AL261</f>
        <v>0</v>
      </c>
      <c r="AB261" s="17" t="s">
        <v>813</v>
      </c>
      <c r="AC261" s="29">
        <v>44896</v>
      </c>
      <c r="AD261" s="15"/>
      <c r="AE261" s="30"/>
      <c r="AF261" s="31"/>
      <c r="AG261" s="32">
        <f t="shared" si="128"/>
        <v>0</v>
      </c>
      <c r="AH261" s="15"/>
      <c r="AI261" s="30"/>
      <c r="AJ261" s="31"/>
      <c r="AK261" s="32">
        <f t="shared" ref="AK261:AK266" si="151">IF((AH261/365)*AJ261&gt;0,(AH261/365)*AJ261,0)</f>
        <v>0</v>
      </c>
      <c r="AL261" s="15"/>
      <c r="AM261" s="30"/>
      <c r="AN261" s="31"/>
      <c r="AO261" s="32">
        <f t="shared" ref="AO261:AO266" si="152">IF((AL261/365)*AN261&gt;0,(AL261/365)*AN261,0)</f>
        <v>0</v>
      </c>
      <c r="AP261" s="36">
        <f t="shared" ref="AP261:AP322" si="153">AX261/AY261*P261</f>
        <v>15306</v>
      </c>
      <c r="AQ261" s="32">
        <f t="shared" ref="AQ261:AQ269" si="154">IF(AP261&lt;20000,20000,AP261)</f>
        <v>20000</v>
      </c>
      <c r="AR261" s="36">
        <f t="shared" ref="AR261:AR324" si="155">Y261*AZ261</f>
        <v>79200</v>
      </c>
      <c r="AS261" s="32">
        <f t="shared" ref="AS261:AS266" si="156">AG261+AK261+AO261</f>
        <v>0</v>
      </c>
      <c r="AT261" s="32">
        <f t="shared" ref="AT261:AT324" si="157">SUM(AQ261+AR261)</f>
        <v>99200</v>
      </c>
      <c r="AV261" s="1">
        <v>99300</v>
      </c>
      <c r="AW261" s="8">
        <f t="shared" ref="AW261:AW324" si="158">AV261/1.17*0.1</f>
        <v>8487</v>
      </c>
      <c r="AX261" s="8">
        <f t="shared" ref="AX261:AX324" si="159">AV261+AW261</f>
        <v>107787</v>
      </c>
      <c r="AY261" s="1">
        <v>10</v>
      </c>
      <c r="AZ261" s="40">
        <f>S261-W261+W261*0.5</f>
        <v>36</v>
      </c>
      <c r="BA261" s="8">
        <f t="shared" ref="BA261:BA324" si="160">AX261-U261</f>
        <v>107787</v>
      </c>
    </row>
    <row r="262" customHeight="1" spans="1:53">
      <c r="A262" s="15">
        <v>259</v>
      </c>
      <c r="B262" s="16" t="s">
        <v>814</v>
      </c>
      <c r="C262" s="16" t="s">
        <v>815</v>
      </c>
      <c r="D262" s="16" t="s">
        <v>816</v>
      </c>
      <c r="E262" s="16" t="s">
        <v>817</v>
      </c>
      <c r="F262" s="17">
        <v>112627</v>
      </c>
      <c r="G262" s="17" t="s">
        <v>818</v>
      </c>
      <c r="H262" s="17" t="s">
        <v>126</v>
      </c>
      <c r="I262" s="17" t="s">
        <v>26</v>
      </c>
      <c r="J262" s="17">
        <v>31</v>
      </c>
      <c r="K262" s="17" t="s">
        <v>51</v>
      </c>
      <c r="L262" s="17" t="s">
        <v>741</v>
      </c>
      <c r="M262" s="20">
        <v>40480</v>
      </c>
      <c r="N262" s="20">
        <v>45959</v>
      </c>
      <c r="O262" s="20">
        <v>44587</v>
      </c>
      <c r="P262" s="21">
        <f t="shared" si="144"/>
        <v>3.76</v>
      </c>
      <c r="Q262" s="20">
        <v>44013</v>
      </c>
      <c r="R262" s="20">
        <v>45473</v>
      </c>
      <c r="S262" s="24">
        <f t="shared" si="147"/>
        <v>30</v>
      </c>
      <c r="T262" s="25">
        <v>720</v>
      </c>
      <c r="U262" s="25">
        <v>220000</v>
      </c>
      <c r="V262" s="25">
        <f t="shared" si="148"/>
        <v>142522</v>
      </c>
      <c r="W262" s="26">
        <f t="shared" si="149"/>
        <v>-16</v>
      </c>
      <c r="X262" s="25"/>
      <c r="Y262" s="25">
        <v>2200</v>
      </c>
      <c r="Z262" s="17">
        <v>2</v>
      </c>
      <c r="AA262" s="24">
        <f t="shared" si="150"/>
        <v>2376</v>
      </c>
      <c r="AB262" s="17"/>
      <c r="AC262" s="29">
        <v>44896</v>
      </c>
      <c r="AD262" s="15">
        <v>2376</v>
      </c>
      <c r="AE262" s="30">
        <v>45022</v>
      </c>
      <c r="AF262" s="31">
        <f t="shared" ref="AF262:AF282" si="161">DATEDIF(AC262,AE262,"d")</f>
        <v>126</v>
      </c>
      <c r="AG262" s="32">
        <f t="shared" si="128"/>
        <v>820</v>
      </c>
      <c r="AH262" s="15"/>
      <c r="AI262" s="30"/>
      <c r="AJ262" s="31"/>
      <c r="AK262" s="32">
        <f t="shared" si="151"/>
        <v>0</v>
      </c>
      <c r="AL262" s="15"/>
      <c r="AM262" s="30"/>
      <c r="AN262" s="31"/>
      <c r="AO262" s="32">
        <f t="shared" si="152"/>
        <v>0</v>
      </c>
      <c r="AP262" s="36">
        <f t="shared" si="153"/>
        <v>35726</v>
      </c>
      <c r="AQ262" s="32">
        <f t="shared" si="154"/>
        <v>35726</v>
      </c>
      <c r="AR262" s="36">
        <f t="shared" si="155"/>
        <v>66000</v>
      </c>
      <c r="AS262" s="32">
        <f t="shared" si="156"/>
        <v>820</v>
      </c>
      <c r="AT262" s="32">
        <f t="shared" si="157"/>
        <v>101726</v>
      </c>
      <c r="AV262" s="1">
        <v>131300</v>
      </c>
      <c r="AW262" s="8">
        <f t="shared" si="158"/>
        <v>11222</v>
      </c>
      <c r="AX262" s="8">
        <f t="shared" si="159"/>
        <v>142522</v>
      </c>
      <c r="AY262" s="1">
        <v>15</v>
      </c>
      <c r="AZ262" s="40">
        <f t="shared" ref="AZ262:AZ267" si="162">IF(S262&lt;6,6,S262)</f>
        <v>30</v>
      </c>
      <c r="BA262" s="8">
        <f t="shared" si="160"/>
        <v>-77478</v>
      </c>
    </row>
    <row r="263" customHeight="1" spans="1:53">
      <c r="A263" s="15">
        <v>260</v>
      </c>
      <c r="B263" s="16" t="s">
        <v>819</v>
      </c>
      <c r="C263" s="16" t="s">
        <v>820</v>
      </c>
      <c r="D263" s="16" t="s">
        <v>821</v>
      </c>
      <c r="E263" s="16" t="s">
        <v>123</v>
      </c>
      <c r="F263" s="17">
        <v>112893</v>
      </c>
      <c r="G263" s="17" t="s">
        <v>822</v>
      </c>
      <c r="H263" s="17" t="s">
        <v>132</v>
      </c>
      <c r="I263" s="17" t="s">
        <v>27</v>
      </c>
      <c r="J263" s="17">
        <v>19</v>
      </c>
      <c r="K263" s="17" t="s">
        <v>44</v>
      </c>
      <c r="L263" s="17" t="s">
        <v>133</v>
      </c>
      <c r="M263" s="20">
        <v>41271</v>
      </c>
      <c r="N263" s="20">
        <v>44923</v>
      </c>
      <c r="O263" s="20">
        <v>44587</v>
      </c>
      <c r="P263" s="21">
        <f t="shared" si="144"/>
        <v>0.92</v>
      </c>
      <c r="Q263" s="20">
        <v>43490</v>
      </c>
      <c r="R263" s="20">
        <v>44926</v>
      </c>
      <c r="S263" s="24">
        <f t="shared" si="147"/>
        <v>11</v>
      </c>
      <c r="T263" s="25">
        <v>720</v>
      </c>
      <c r="U263" s="25">
        <v>150000</v>
      </c>
      <c r="V263" s="25">
        <f t="shared" si="148"/>
        <v>118316</v>
      </c>
      <c r="W263" s="26">
        <f t="shared" si="149"/>
        <v>0</v>
      </c>
      <c r="X263" s="25"/>
      <c r="Y263" s="25">
        <v>2200</v>
      </c>
      <c r="Z263" s="17">
        <v>2</v>
      </c>
      <c r="AA263" s="24">
        <f t="shared" si="150"/>
        <v>0</v>
      </c>
      <c r="AB263" s="17"/>
      <c r="AC263" s="29">
        <v>44896</v>
      </c>
      <c r="AD263" s="15"/>
      <c r="AE263" s="30"/>
      <c r="AF263" s="31"/>
      <c r="AG263" s="32">
        <f t="shared" si="128"/>
        <v>0</v>
      </c>
      <c r="AH263" s="15"/>
      <c r="AI263" s="30"/>
      <c r="AJ263" s="31"/>
      <c r="AK263" s="32">
        <f t="shared" si="151"/>
        <v>0</v>
      </c>
      <c r="AL263" s="15"/>
      <c r="AM263" s="30"/>
      <c r="AN263" s="31"/>
      <c r="AO263" s="32">
        <f t="shared" si="152"/>
        <v>0</v>
      </c>
      <c r="AP263" s="36">
        <f t="shared" si="153"/>
        <v>10885</v>
      </c>
      <c r="AQ263" s="32">
        <f t="shared" si="154"/>
        <v>20000</v>
      </c>
      <c r="AR263" s="36">
        <f t="shared" si="155"/>
        <v>26400</v>
      </c>
      <c r="AS263" s="32">
        <f t="shared" si="156"/>
        <v>0</v>
      </c>
      <c r="AT263" s="32">
        <f t="shared" si="157"/>
        <v>46400</v>
      </c>
      <c r="AV263" s="1">
        <f>116500-7500</f>
        <v>109000</v>
      </c>
      <c r="AW263" s="8">
        <f t="shared" si="158"/>
        <v>9316</v>
      </c>
      <c r="AX263" s="8">
        <f t="shared" si="159"/>
        <v>118316</v>
      </c>
      <c r="AY263" s="1">
        <v>10</v>
      </c>
      <c r="AZ263" s="40">
        <f>S263+1</f>
        <v>12</v>
      </c>
      <c r="BA263" s="8">
        <f t="shared" si="160"/>
        <v>-31684</v>
      </c>
    </row>
    <row r="264" customHeight="1" spans="1:53">
      <c r="A264" s="15">
        <v>261</v>
      </c>
      <c r="B264" s="16" t="s">
        <v>823</v>
      </c>
      <c r="C264" s="16" t="s">
        <v>824</v>
      </c>
      <c r="D264" s="16" t="s">
        <v>589</v>
      </c>
      <c r="E264" s="16" t="s">
        <v>123</v>
      </c>
      <c r="F264" s="17">
        <v>112932</v>
      </c>
      <c r="G264" s="17" t="s">
        <v>825</v>
      </c>
      <c r="H264" s="17" t="s">
        <v>126</v>
      </c>
      <c r="I264" s="17" t="s">
        <v>27</v>
      </c>
      <c r="J264" s="17">
        <v>31</v>
      </c>
      <c r="K264" s="17" t="s">
        <v>52</v>
      </c>
      <c r="L264" s="17" t="s">
        <v>267</v>
      </c>
      <c r="M264" s="20">
        <v>42634</v>
      </c>
      <c r="N264" s="20">
        <v>48112</v>
      </c>
      <c r="O264" s="20">
        <v>44587</v>
      </c>
      <c r="P264" s="21">
        <f t="shared" si="144"/>
        <v>9.66</v>
      </c>
      <c r="Q264" s="20">
        <v>44100</v>
      </c>
      <c r="R264" s="20">
        <v>45560</v>
      </c>
      <c r="S264" s="24">
        <f t="shared" si="147"/>
        <v>32</v>
      </c>
      <c r="T264" s="25">
        <v>720</v>
      </c>
      <c r="U264" s="25">
        <v>270000</v>
      </c>
      <c r="V264" s="25">
        <f t="shared" si="148"/>
        <v>243145</v>
      </c>
      <c r="W264" s="26">
        <f t="shared" si="149"/>
        <v>-85</v>
      </c>
      <c r="X264" s="25"/>
      <c r="Y264" s="25">
        <v>2200</v>
      </c>
      <c r="Z264" s="17">
        <v>2</v>
      </c>
      <c r="AA264" s="24">
        <f t="shared" si="150"/>
        <v>9286</v>
      </c>
      <c r="AB264" s="17"/>
      <c r="AC264" s="29">
        <v>44896</v>
      </c>
      <c r="AD264" s="15">
        <v>3078</v>
      </c>
      <c r="AE264" s="30">
        <v>45182</v>
      </c>
      <c r="AF264" s="31">
        <f t="shared" si="161"/>
        <v>286</v>
      </c>
      <c r="AG264" s="32">
        <f t="shared" si="128"/>
        <v>2412</v>
      </c>
      <c r="AH264" s="15">
        <v>2332.68</v>
      </c>
      <c r="AI264" s="30">
        <v>45182</v>
      </c>
      <c r="AJ264" s="31">
        <f t="shared" ref="AJ264:AJ266" si="163">DATEDIF(AC264,AI264,"d")</f>
        <v>286</v>
      </c>
      <c r="AK264" s="32">
        <f t="shared" si="151"/>
        <v>1828</v>
      </c>
      <c r="AL264" s="15">
        <v>3875</v>
      </c>
      <c r="AM264" s="30">
        <v>45181</v>
      </c>
      <c r="AN264" s="31">
        <f t="shared" ref="AN264:AN266" si="164">DATEDIF(AC264,AM264,"d")</f>
        <v>285</v>
      </c>
      <c r="AO264" s="32">
        <f t="shared" si="152"/>
        <v>3026</v>
      </c>
      <c r="AP264" s="36">
        <f t="shared" si="153"/>
        <v>156585</v>
      </c>
      <c r="AQ264" s="32">
        <f t="shared" si="154"/>
        <v>156585</v>
      </c>
      <c r="AR264" s="36">
        <f t="shared" si="155"/>
        <v>70400</v>
      </c>
      <c r="AS264" s="32">
        <f t="shared" si="156"/>
        <v>7266</v>
      </c>
      <c r="AT264" s="32">
        <f t="shared" si="157"/>
        <v>226985</v>
      </c>
      <c r="AV264" s="1">
        <v>224000</v>
      </c>
      <c r="AW264" s="8">
        <f t="shared" si="158"/>
        <v>19145</v>
      </c>
      <c r="AX264" s="8">
        <f t="shared" si="159"/>
        <v>243145</v>
      </c>
      <c r="AY264" s="1">
        <v>15</v>
      </c>
      <c r="AZ264" s="40">
        <f t="shared" si="162"/>
        <v>32</v>
      </c>
      <c r="BA264" s="8">
        <f t="shared" si="160"/>
        <v>-26855</v>
      </c>
    </row>
    <row r="265" customHeight="1" spans="1:53">
      <c r="A265" s="15">
        <v>262</v>
      </c>
      <c r="B265" s="20" t="s">
        <v>826</v>
      </c>
      <c r="C265" s="20" t="s">
        <v>827</v>
      </c>
      <c r="D265" s="20" t="s">
        <v>828</v>
      </c>
      <c r="E265" s="20" t="s">
        <v>123</v>
      </c>
      <c r="F265" s="16">
        <v>112751</v>
      </c>
      <c r="G265" s="16" t="s">
        <v>829</v>
      </c>
      <c r="H265" s="17" t="s">
        <v>132</v>
      </c>
      <c r="I265" s="17" t="s">
        <v>26</v>
      </c>
      <c r="J265" s="17">
        <v>19</v>
      </c>
      <c r="K265" s="17" t="s">
        <v>44</v>
      </c>
      <c r="L265" s="17" t="s">
        <v>160</v>
      </c>
      <c r="M265" s="20">
        <v>42384</v>
      </c>
      <c r="N265" s="20">
        <v>46027</v>
      </c>
      <c r="O265" s="20">
        <v>44587</v>
      </c>
      <c r="P265" s="21">
        <f t="shared" si="144"/>
        <v>3.95</v>
      </c>
      <c r="Q265" s="20">
        <v>43235</v>
      </c>
      <c r="R265" s="20">
        <v>45426</v>
      </c>
      <c r="S265" s="24">
        <f t="shared" si="147"/>
        <v>28</v>
      </c>
      <c r="T265" s="25">
        <v>720</v>
      </c>
      <c r="U265" s="25">
        <v>150000</v>
      </c>
      <c r="V265" s="25">
        <f t="shared" si="148"/>
        <v>106919</v>
      </c>
      <c r="W265" s="26">
        <f t="shared" si="149"/>
        <v>-20</v>
      </c>
      <c r="X265" s="25"/>
      <c r="Y265" s="25">
        <v>2200</v>
      </c>
      <c r="Z265" s="17">
        <v>2</v>
      </c>
      <c r="AA265" s="24">
        <f t="shared" si="150"/>
        <v>6436</v>
      </c>
      <c r="AB265" s="17"/>
      <c r="AC265" s="29">
        <v>44896</v>
      </c>
      <c r="AD265" s="15">
        <v>1834</v>
      </c>
      <c r="AE265" s="30">
        <v>44575</v>
      </c>
      <c r="AF265" s="31">
        <v>0</v>
      </c>
      <c r="AG265" s="31">
        <v>0</v>
      </c>
      <c r="AH265" s="15">
        <v>2227.16</v>
      </c>
      <c r="AI265" s="30">
        <v>44575</v>
      </c>
      <c r="AJ265" s="31">
        <v>0</v>
      </c>
      <c r="AK265" s="31">
        <v>0</v>
      </c>
      <c r="AL265" s="15">
        <v>2375</v>
      </c>
      <c r="AM265" s="30">
        <v>44940</v>
      </c>
      <c r="AN265" s="31">
        <f t="shared" si="164"/>
        <v>44</v>
      </c>
      <c r="AO265" s="32">
        <f t="shared" si="152"/>
        <v>286</v>
      </c>
      <c r="AP265" s="36">
        <f t="shared" si="153"/>
        <v>42233</v>
      </c>
      <c r="AQ265" s="32">
        <f t="shared" si="154"/>
        <v>42233</v>
      </c>
      <c r="AR265" s="36">
        <f t="shared" si="155"/>
        <v>61600</v>
      </c>
      <c r="AS265" s="32">
        <f t="shared" si="156"/>
        <v>286</v>
      </c>
      <c r="AT265" s="32">
        <f t="shared" si="157"/>
        <v>103833</v>
      </c>
      <c r="AV265" s="1">
        <v>98500</v>
      </c>
      <c r="AW265" s="8">
        <f t="shared" si="158"/>
        <v>8419</v>
      </c>
      <c r="AX265" s="8">
        <f t="shared" si="159"/>
        <v>106919</v>
      </c>
      <c r="AY265" s="1">
        <v>10</v>
      </c>
      <c r="AZ265" s="40">
        <f t="shared" si="162"/>
        <v>28</v>
      </c>
      <c r="BA265" s="8">
        <f t="shared" si="160"/>
        <v>-43081</v>
      </c>
    </row>
    <row r="266" customHeight="1" spans="1:53">
      <c r="A266" s="15">
        <v>263</v>
      </c>
      <c r="B266" s="16" t="s">
        <v>128</v>
      </c>
      <c r="C266" s="16" t="s">
        <v>830</v>
      </c>
      <c r="D266" s="16" t="s">
        <v>831</v>
      </c>
      <c r="E266" s="16" t="s">
        <v>123</v>
      </c>
      <c r="F266" s="17">
        <v>112746</v>
      </c>
      <c r="G266" s="17" t="s">
        <v>832</v>
      </c>
      <c r="H266" s="17" t="s">
        <v>126</v>
      </c>
      <c r="I266" s="17" t="s">
        <v>26</v>
      </c>
      <c r="J266" s="17">
        <v>23</v>
      </c>
      <c r="K266" s="17" t="s">
        <v>44</v>
      </c>
      <c r="L266" s="17" t="s">
        <v>833</v>
      </c>
      <c r="M266" s="20">
        <v>42354</v>
      </c>
      <c r="N266" s="20">
        <v>47833</v>
      </c>
      <c r="O266" s="20">
        <v>44587</v>
      </c>
      <c r="P266" s="21">
        <f t="shared" si="144"/>
        <v>8.89</v>
      </c>
      <c r="Q266" s="20">
        <v>43550</v>
      </c>
      <c r="R266" s="20">
        <v>45741</v>
      </c>
      <c r="S266" s="24">
        <f t="shared" si="147"/>
        <v>38</v>
      </c>
      <c r="T266" s="25">
        <v>720</v>
      </c>
      <c r="U266" s="25">
        <v>180000</v>
      </c>
      <c r="V266" s="25">
        <f t="shared" si="148"/>
        <v>127868</v>
      </c>
      <c r="W266" s="26">
        <f t="shared" si="149"/>
        <v>-70</v>
      </c>
      <c r="X266" s="25"/>
      <c r="Y266" s="25">
        <v>2200</v>
      </c>
      <c r="Z266" s="17">
        <v>2</v>
      </c>
      <c r="AA266" s="24">
        <f t="shared" si="150"/>
        <v>8514</v>
      </c>
      <c r="AB266" s="17"/>
      <c r="AC266" s="29">
        <v>44896</v>
      </c>
      <c r="AD266" s="15">
        <v>2736</v>
      </c>
      <c r="AE266" s="30">
        <v>44910</v>
      </c>
      <c r="AF266" s="31">
        <f t="shared" si="161"/>
        <v>14</v>
      </c>
      <c r="AG266" s="32">
        <f t="shared" si="128"/>
        <v>105</v>
      </c>
      <c r="AH266" s="15">
        <v>2902.57</v>
      </c>
      <c r="AI266" s="30">
        <v>44910</v>
      </c>
      <c r="AJ266" s="31">
        <f t="shared" si="163"/>
        <v>14</v>
      </c>
      <c r="AK266" s="32">
        <f t="shared" si="151"/>
        <v>111</v>
      </c>
      <c r="AL266" s="15">
        <v>2875</v>
      </c>
      <c r="AM266" s="30">
        <v>44917</v>
      </c>
      <c r="AN266" s="31">
        <f t="shared" si="164"/>
        <v>21</v>
      </c>
      <c r="AO266" s="32">
        <f t="shared" si="152"/>
        <v>165</v>
      </c>
      <c r="AP266" s="36">
        <f t="shared" si="153"/>
        <v>75783</v>
      </c>
      <c r="AQ266" s="32">
        <f t="shared" si="154"/>
        <v>75783</v>
      </c>
      <c r="AR266" s="36">
        <f t="shared" si="155"/>
        <v>83600</v>
      </c>
      <c r="AS266" s="32">
        <f t="shared" si="156"/>
        <v>381</v>
      </c>
      <c r="AT266" s="32">
        <f t="shared" si="157"/>
        <v>159383</v>
      </c>
      <c r="AV266" s="1">
        <f>AV129+7000</f>
        <v>117800</v>
      </c>
      <c r="AW266" s="8">
        <f t="shared" si="158"/>
        <v>10068</v>
      </c>
      <c r="AX266" s="8">
        <f t="shared" si="159"/>
        <v>127868</v>
      </c>
      <c r="AY266" s="1">
        <v>15</v>
      </c>
      <c r="AZ266" s="40">
        <f t="shared" si="162"/>
        <v>38</v>
      </c>
      <c r="BA266" s="8">
        <f t="shared" si="160"/>
        <v>-52132</v>
      </c>
    </row>
    <row r="267" customHeight="1" spans="1:53">
      <c r="A267" s="15">
        <v>264</v>
      </c>
      <c r="B267" s="16" t="s">
        <v>834</v>
      </c>
      <c r="C267" s="73" t="s">
        <v>835</v>
      </c>
      <c r="D267" s="16" t="s">
        <v>130</v>
      </c>
      <c r="E267" s="16" t="s">
        <v>836</v>
      </c>
      <c r="F267" s="17">
        <v>112631</v>
      </c>
      <c r="G267" s="17" t="s">
        <v>837</v>
      </c>
      <c r="H267" s="17" t="s">
        <v>132</v>
      </c>
      <c r="I267" s="17" t="s">
        <v>26</v>
      </c>
      <c r="J267" s="17">
        <v>19</v>
      </c>
      <c r="K267" s="17" t="s">
        <v>48</v>
      </c>
      <c r="L267" s="17" t="s">
        <v>838</v>
      </c>
      <c r="M267" s="20">
        <v>41403</v>
      </c>
      <c r="N267" s="20">
        <v>45055</v>
      </c>
      <c r="O267" s="20">
        <v>44587</v>
      </c>
      <c r="P267" s="44">
        <f t="shared" si="144"/>
        <v>1.28</v>
      </c>
      <c r="Q267" s="20">
        <v>43577</v>
      </c>
      <c r="R267" s="20">
        <v>45037</v>
      </c>
      <c r="S267" s="26">
        <f t="shared" si="147"/>
        <v>15</v>
      </c>
      <c r="T267" s="25">
        <v>720</v>
      </c>
      <c r="U267" s="25">
        <v>150000</v>
      </c>
      <c r="V267" s="25">
        <f t="shared" si="148"/>
        <v>107787</v>
      </c>
      <c r="W267" s="26">
        <f t="shared" si="149"/>
        <v>-1</v>
      </c>
      <c r="X267" s="24">
        <v>62000</v>
      </c>
      <c r="Y267" s="24">
        <v>1500</v>
      </c>
      <c r="Z267" s="17">
        <v>1</v>
      </c>
      <c r="AA267" s="24">
        <f t="shared" si="150"/>
        <v>4209</v>
      </c>
      <c r="AB267" s="17"/>
      <c r="AC267" s="29">
        <v>44896</v>
      </c>
      <c r="AD267" s="15">
        <v>1834</v>
      </c>
      <c r="AE267" s="29">
        <v>45141</v>
      </c>
      <c r="AF267" s="31">
        <f t="shared" si="161"/>
        <v>245</v>
      </c>
      <c r="AG267" s="32">
        <f t="shared" si="128"/>
        <v>1231</v>
      </c>
      <c r="AH267" s="15"/>
      <c r="AI267" s="30"/>
      <c r="AJ267" s="31"/>
      <c r="AK267" s="32">
        <f t="shared" ref="AK267:AK298" si="165">IF((AH267/365)*AJ267&gt;0,(AH267/365)*AJ267,0)</f>
        <v>0</v>
      </c>
      <c r="AL267" s="15">
        <v>2375</v>
      </c>
      <c r="AM267" s="30">
        <v>45149</v>
      </c>
      <c r="AN267" s="31">
        <f t="shared" ref="AN267:AN294" si="166">DATEDIF(AC267,AM267,"d")</f>
        <v>253</v>
      </c>
      <c r="AO267" s="32">
        <f t="shared" ref="AO267:AO298" si="167">IF((AL267/365)*AN267&gt;0,(AL267/365)*AN267,0)</f>
        <v>1646</v>
      </c>
      <c r="AP267" s="36">
        <f t="shared" si="153"/>
        <v>13797</v>
      </c>
      <c r="AQ267" s="32">
        <f t="shared" si="154"/>
        <v>20000</v>
      </c>
      <c r="AR267" s="36">
        <f t="shared" si="155"/>
        <v>22500</v>
      </c>
      <c r="AS267" s="32">
        <f t="shared" ref="AS267:AS298" si="168">AG267+AK267+AO267</f>
        <v>2877</v>
      </c>
      <c r="AT267" s="32">
        <f t="shared" si="157"/>
        <v>42500</v>
      </c>
      <c r="AV267" s="1">
        <v>99300</v>
      </c>
      <c r="AW267" s="8">
        <f t="shared" si="158"/>
        <v>8487</v>
      </c>
      <c r="AX267" s="8">
        <f t="shared" si="159"/>
        <v>107787</v>
      </c>
      <c r="AY267" s="1">
        <v>10</v>
      </c>
      <c r="AZ267" s="40">
        <f t="shared" si="162"/>
        <v>15</v>
      </c>
      <c r="BA267" s="8">
        <f t="shared" si="160"/>
        <v>-42213</v>
      </c>
    </row>
    <row r="268" customHeight="1" spans="1:53">
      <c r="A268" s="15">
        <v>265</v>
      </c>
      <c r="B268" s="16" t="s">
        <v>823</v>
      </c>
      <c r="C268" s="16" t="s">
        <v>839</v>
      </c>
      <c r="D268" s="16" t="s">
        <v>130</v>
      </c>
      <c r="E268" s="16" t="s">
        <v>313</v>
      </c>
      <c r="F268" s="17">
        <v>112741</v>
      </c>
      <c r="G268" s="17" t="s">
        <v>840</v>
      </c>
      <c r="H268" s="17" t="s">
        <v>126</v>
      </c>
      <c r="I268" s="17" t="s">
        <v>26</v>
      </c>
      <c r="J268" s="17">
        <v>26</v>
      </c>
      <c r="K268" s="17" t="s">
        <v>32</v>
      </c>
      <c r="L268" s="17" t="s">
        <v>841</v>
      </c>
      <c r="M268" s="20">
        <v>41081</v>
      </c>
      <c r="N268" s="20">
        <v>46559</v>
      </c>
      <c r="O268" s="20">
        <v>44587</v>
      </c>
      <c r="P268" s="44">
        <f t="shared" si="144"/>
        <v>5.4</v>
      </c>
      <c r="Q268" s="20">
        <v>44866</v>
      </c>
      <c r="R268" s="20">
        <v>44895</v>
      </c>
      <c r="S268" s="26">
        <f t="shared" si="147"/>
        <v>10</v>
      </c>
      <c r="T268" s="25">
        <v>720</v>
      </c>
      <c r="U268" s="25">
        <v>180000</v>
      </c>
      <c r="V268" s="25">
        <f t="shared" si="148"/>
        <v>151423</v>
      </c>
      <c r="W268" s="26">
        <f t="shared" si="149"/>
        <v>-55</v>
      </c>
      <c r="X268" s="24"/>
      <c r="Y268" s="24">
        <v>1500</v>
      </c>
      <c r="Z268" s="17">
        <v>1</v>
      </c>
      <c r="AA268" s="24">
        <f t="shared" si="150"/>
        <v>7340</v>
      </c>
      <c r="AB268" s="17"/>
      <c r="AC268" s="29">
        <v>44896</v>
      </c>
      <c r="AD268" s="15">
        <v>2394</v>
      </c>
      <c r="AE268" s="30">
        <v>45109</v>
      </c>
      <c r="AF268" s="31">
        <f t="shared" si="161"/>
        <v>213</v>
      </c>
      <c r="AG268" s="32">
        <f t="shared" si="128"/>
        <v>1397</v>
      </c>
      <c r="AH268" s="15">
        <v>1695.84</v>
      </c>
      <c r="AI268" s="30">
        <v>45110</v>
      </c>
      <c r="AJ268" s="31">
        <f t="shared" ref="AJ268:AJ294" si="169">DATEDIF(AC268,AI268,"d")</f>
        <v>214</v>
      </c>
      <c r="AK268" s="32">
        <f t="shared" si="165"/>
        <v>994</v>
      </c>
      <c r="AL268" s="15">
        <v>3250</v>
      </c>
      <c r="AM268" s="30">
        <v>45110</v>
      </c>
      <c r="AN268" s="31">
        <f t="shared" si="166"/>
        <v>214</v>
      </c>
      <c r="AO268" s="32">
        <f t="shared" si="167"/>
        <v>1905</v>
      </c>
      <c r="AP268" s="7">
        <f t="shared" si="153"/>
        <v>54512</v>
      </c>
      <c r="AQ268" s="32">
        <f t="shared" si="154"/>
        <v>54512</v>
      </c>
      <c r="AR268" s="36">
        <f t="shared" si="155"/>
        <v>16500</v>
      </c>
      <c r="AS268" s="32">
        <f t="shared" si="168"/>
        <v>4296</v>
      </c>
      <c r="AT268" s="32">
        <f t="shared" si="157"/>
        <v>71012</v>
      </c>
      <c r="AV268" s="35">
        <v>139500</v>
      </c>
      <c r="AW268" s="8">
        <f t="shared" si="158"/>
        <v>11923</v>
      </c>
      <c r="AX268" s="8">
        <f t="shared" si="159"/>
        <v>151423</v>
      </c>
      <c r="AY268" s="1">
        <v>15</v>
      </c>
      <c r="AZ268" s="40">
        <f t="shared" ref="AZ268:AZ269" si="170">S268+1</f>
        <v>11</v>
      </c>
      <c r="BA268" s="8">
        <f t="shared" si="160"/>
        <v>-28577</v>
      </c>
    </row>
    <row r="269" customHeight="1" spans="1:53">
      <c r="A269" s="15">
        <v>266</v>
      </c>
      <c r="B269" s="16" t="s">
        <v>842</v>
      </c>
      <c r="C269" s="16" t="s">
        <v>843</v>
      </c>
      <c r="D269" s="16" t="s">
        <v>130</v>
      </c>
      <c r="E269" s="16" t="s">
        <v>844</v>
      </c>
      <c r="F269" s="17">
        <v>112700</v>
      </c>
      <c r="G269" s="17" t="s">
        <v>845</v>
      </c>
      <c r="H269" s="17" t="s">
        <v>132</v>
      </c>
      <c r="I269" s="17" t="s">
        <v>26</v>
      </c>
      <c r="J269" s="17">
        <v>19</v>
      </c>
      <c r="K269" s="25" t="s">
        <v>44</v>
      </c>
      <c r="L269" s="25" t="s">
        <v>160</v>
      </c>
      <c r="M269" s="20">
        <v>42345</v>
      </c>
      <c r="N269" s="20">
        <v>45998</v>
      </c>
      <c r="O269" s="20">
        <v>44587</v>
      </c>
      <c r="P269" s="44">
        <f t="shared" si="144"/>
        <v>3.87</v>
      </c>
      <c r="Q269" s="20">
        <v>44817</v>
      </c>
      <c r="R269" s="20">
        <v>44895</v>
      </c>
      <c r="S269" s="26">
        <f t="shared" si="147"/>
        <v>10</v>
      </c>
      <c r="T269" s="25">
        <v>720</v>
      </c>
      <c r="U269" s="25">
        <v>150000</v>
      </c>
      <c r="V269" s="25">
        <f t="shared" si="148"/>
        <v>106919</v>
      </c>
      <c r="W269" s="26">
        <f t="shared" si="149"/>
        <v>-37</v>
      </c>
      <c r="X269" s="24"/>
      <c r="Y269" s="24">
        <v>1500</v>
      </c>
      <c r="Z269" s="17">
        <v>1</v>
      </c>
      <c r="AA269" s="24">
        <f t="shared" si="150"/>
        <v>7222</v>
      </c>
      <c r="AB269" s="17"/>
      <c r="AC269" s="29">
        <v>44896</v>
      </c>
      <c r="AD269" s="15">
        <v>2096</v>
      </c>
      <c r="AE269" s="30">
        <v>44935</v>
      </c>
      <c r="AF269" s="31">
        <f t="shared" si="161"/>
        <v>39</v>
      </c>
      <c r="AG269" s="32">
        <f t="shared" si="128"/>
        <v>224</v>
      </c>
      <c r="AH269" s="15">
        <v>2750.73</v>
      </c>
      <c r="AI269" s="30">
        <v>44936</v>
      </c>
      <c r="AJ269" s="31">
        <f t="shared" si="169"/>
        <v>40</v>
      </c>
      <c r="AK269" s="32">
        <f t="shared" si="165"/>
        <v>301</v>
      </c>
      <c r="AL269" s="15">
        <v>2375</v>
      </c>
      <c r="AM269" s="30">
        <v>44947</v>
      </c>
      <c r="AN269" s="31">
        <f t="shared" si="166"/>
        <v>51</v>
      </c>
      <c r="AO269" s="32">
        <f t="shared" si="167"/>
        <v>332</v>
      </c>
      <c r="AP269" s="36">
        <f t="shared" si="153"/>
        <v>41378</v>
      </c>
      <c r="AQ269" s="32">
        <f t="shared" si="154"/>
        <v>41378</v>
      </c>
      <c r="AR269" s="36">
        <f t="shared" si="155"/>
        <v>16500</v>
      </c>
      <c r="AS269" s="32">
        <f t="shared" si="168"/>
        <v>857</v>
      </c>
      <c r="AT269" s="32">
        <f t="shared" si="157"/>
        <v>57878</v>
      </c>
      <c r="AV269" s="1">
        <v>98500</v>
      </c>
      <c r="AW269" s="8">
        <f t="shared" si="158"/>
        <v>8419</v>
      </c>
      <c r="AX269" s="8">
        <f t="shared" si="159"/>
        <v>106919</v>
      </c>
      <c r="AY269" s="1">
        <v>10</v>
      </c>
      <c r="AZ269" s="40">
        <f t="shared" si="170"/>
        <v>11</v>
      </c>
      <c r="BA269" s="8">
        <f t="shared" si="160"/>
        <v>-43081</v>
      </c>
    </row>
    <row r="270" customHeight="1" spans="1:53">
      <c r="A270" s="15">
        <v>267</v>
      </c>
      <c r="B270" s="16" t="s">
        <v>846</v>
      </c>
      <c r="C270" s="16" t="s">
        <v>847</v>
      </c>
      <c r="D270" s="16" t="s">
        <v>130</v>
      </c>
      <c r="E270" s="16" t="s">
        <v>616</v>
      </c>
      <c r="F270" s="17">
        <v>112768</v>
      </c>
      <c r="G270" s="17" t="s">
        <v>848</v>
      </c>
      <c r="H270" s="17" t="s">
        <v>132</v>
      </c>
      <c r="I270" s="17" t="s">
        <v>26</v>
      </c>
      <c r="J270" s="17">
        <v>19</v>
      </c>
      <c r="K270" s="17" t="s">
        <v>42</v>
      </c>
      <c r="L270" s="17" t="s">
        <v>849</v>
      </c>
      <c r="M270" s="20">
        <v>40743</v>
      </c>
      <c r="N270" s="20">
        <v>44396</v>
      </c>
      <c r="O270" s="20">
        <v>44587</v>
      </c>
      <c r="P270" s="44">
        <v>0</v>
      </c>
      <c r="Q270" s="20">
        <v>43728</v>
      </c>
      <c r="R270" s="20">
        <v>44407</v>
      </c>
      <c r="S270" s="26">
        <f t="shared" si="147"/>
        <v>-6</v>
      </c>
      <c r="T270" s="25">
        <v>720</v>
      </c>
      <c r="U270" s="25"/>
      <c r="V270" s="25">
        <f t="shared" si="148"/>
        <v>124286</v>
      </c>
      <c r="W270" s="26">
        <f t="shared" si="149"/>
        <v>0</v>
      </c>
      <c r="X270" s="24"/>
      <c r="Y270" s="24">
        <v>1500</v>
      </c>
      <c r="Z270" s="17">
        <v>1</v>
      </c>
      <c r="AA270" s="24">
        <f t="shared" si="150"/>
        <v>0</v>
      </c>
      <c r="AB270" s="17" t="s">
        <v>134</v>
      </c>
      <c r="AC270" s="29">
        <v>44896</v>
      </c>
      <c r="AD270" s="15"/>
      <c r="AE270" s="30"/>
      <c r="AF270" s="30"/>
      <c r="AG270" s="30"/>
      <c r="AH270" s="15"/>
      <c r="AI270" s="30"/>
      <c r="AJ270" s="31"/>
      <c r="AK270" s="32">
        <f t="shared" si="165"/>
        <v>0</v>
      </c>
      <c r="AL270" s="15"/>
      <c r="AM270" s="30"/>
      <c r="AN270" s="31"/>
      <c r="AO270" s="32">
        <f t="shared" si="167"/>
        <v>0</v>
      </c>
      <c r="AP270" s="36">
        <v>0</v>
      </c>
      <c r="AQ270" s="32">
        <v>20000</v>
      </c>
      <c r="AR270" s="36">
        <f t="shared" si="155"/>
        <v>0</v>
      </c>
      <c r="AS270" s="32">
        <f t="shared" si="168"/>
        <v>0</v>
      </c>
      <c r="AT270" s="32">
        <f t="shared" si="157"/>
        <v>20000</v>
      </c>
      <c r="AV270" s="1">
        <v>114500</v>
      </c>
      <c r="AW270" s="8">
        <f t="shared" si="158"/>
        <v>9786</v>
      </c>
      <c r="AX270" s="8">
        <f t="shared" si="159"/>
        <v>124286</v>
      </c>
      <c r="AY270" s="1">
        <v>10</v>
      </c>
      <c r="AZ270" s="45">
        <v>0</v>
      </c>
      <c r="BA270" s="8">
        <f t="shared" si="160"/>
        <v>124286</v>
      </c>
    </row>
    <row r="271" customHeight="1" spans="1:53">
      <c r="A271" s="15">
        <v>268</v>
      </c>
      <c r="B271" s="16" t="s">
        <v>850</v>
      </c>
      <c r="C271" s="16" t="s">
        <v>851</v>
      </c>
      <c r="D271" s="16" t="s">
        <v>130</v>
      </c>
      <c r="E271" s="16" t="s">
        <v>616</v>
      </c>
      <c r="F271" s="17">
        <v>112766</v>
      </c>
      <c r="G271" s="17" t="s">
        <v>852</v>
      </c>
      <c r="H271" s="17" t="s">
        <v>132</v>
      </c>
      <c r="I271" s="17" t="s">
        <v>26</v>
      </c>
      <c r="J271" s="17">
        <v>19</v>
      </c>
      <c r="K271" s="25" t="s">
        <v>44</v>
      </c>
      <c r="L271" s="25" t="s">
        <v>133</v>
      </c>
      <c r="M271" s="20">
        <v>41274</v>
      </c>
      <c r="N271" s="20">
        <v>44926</v>
      </c>
      <c r="O271" s="20">
        <v>44587</v>
      </c>
      <c r="P271" s="44">
        <f t="shared" si="144"/>
        <v>0.93</v>
      </c>
      <c r="Q271" s="20">
        <v>44456</v>
      </c>
      <c r="R271" s="20">
        <v>45916</v>
      </c>
      <c r="S271" s="26">
        <f t="shared" si="147"/>
        <v>44</v>
      </c>
      <c r="T271" s="25">
        <v>720</v>
      </c>
      <c r="U271" s="25">
        <v>150000</v>
      </c>
      <c r="V271" s="25">
        <f t="shared" si="148"/>
        <v>98778</v>
      </c>
      <c r="W271" s="26">
        <f t="shared" si="149"/>
        <v>33</v>
      </c>
      <c r="X271" s="24"/>
      <c r="Y271" s="24">
        <v>1500</v>
      </c>
      <c r="Z271" s="17">
        <v>1</v>
      </c>
      <c r="AA271" s="24">
        <f t="shared" si="150"/>
        <v>7305</v>
      </c>
      <c r="AB271" s="17"/>
      <c r="AC271" s="29">
        <v>44896</v>
      </c>
      <c r="AD271" s="15">
        <v>2620</v>
      </c>
      <c r="AE271" s="30">
        <v>44933</v>
      </c>
      <c r="AF271" s="31">
        <f t="shared" si="161"/>
        <v>37</v>
      </c>
      <c r="AG271" s="32">
        <f t="shared" si="128"/>
        <v>266</v>
      </c>
      <c r="AH271" s="15">
        <v>2309.64</v>
      </c>
      <c r="AI271" s="30">
        <v>44934</v>
      </c>
      <c r="AJ271" s="31">
        <f t="shared" si="169"/>
        <v>38</v>
      </c>
      <c r="AK271" s="32">
        <f t="shared" si="165"/>
        <v>240</v>
      </c>
      <c r="AL271" s="15">
        <v>2375</v>
      </c>
      <c r="AM271" s="30">
        <v>44936</v>
      </c>
      <c r="AN271" s="31">
        <f t="shared" si="166"/>
        <v>40</v>
      </c>
      <c r="AO271" s="32">
        <f t="shared" si="167"/>
        <v>260</v>
      </c>
      <c r="AP271" s="36">
        <f t="shared" si="153"/>
        <v>9186</v>
      </c>
      <c r="AQ271" s="32">
        <f t="shared" ref="AQ271:AQ275" si="171">IF(AP271&lt;20000,20000,AP271)</f>
        <v>20000</v>
      </c>
      <c r="AR271" s="36">
        <f t="shared" si="155"/>
        <v>42000</v>
      </c>
      <c r="AS271" s="32">
        <f t="shared" si="168"/>
        <v>766</v>
      </c>
      <c r="AT271" s="32">
        <f t="shared" si="157"/>
        <v>62000</v>
      </c>
      <c r="AV271" s="1">
        <f>98500-7500</f>
        <v>91000</v>
      </c>
      <c r="AW271" s="8">
        <f t="shared" si="158"/>
        <v>7778</v>
      </c>
      <c r="AX271" s="8">
        <f t="shared" si="159"/>
        <v>98778</v>
      </c>
      <c r="AY271" s="1">
        <v>10</v>
      </c>
      <c r="AZ271" s="40">
        <f t="shared" ref="AZ271:AZ273" si="172">S271-W271+W271*0.5</f>
        <v>28</v>
      </c>
      <c r="BA271" s="8">
        <f t="shared" si="160"/>
        <v>-51222</v>
      </c>
    </row>
    <row r="272" customHeight="1" spans="1:53">
      <c r="A272" s="15">
        <v>269</v>
      </c>
      <c r="B272" s="16" t="s">
        <v>128</v>
      </c>
      <c r="C272" s="16" t="s">
        <v>853</v>
      </c>
      <c r="D272" s="16" t="s">
        <v>130</v>
      </c>
      <c r="E272" s="16" t="s">
        <v>616</v>
      </c>
      <c r="F272" s="17">
        <v>112770</v>
      </c>
      <c r="G272" s="17" t="s">
        <v>854</v>
      </c>
      <c r="H272" s="17" t="s">
        <v>132</v>
      </c>
      <c r="I272" s="17" t="s">
        <v>26</v>
      </c>
      <c r="J272" s="17">
        <v>19</v>
      </c>
      <c r="K272" s="17" t="s">
        <v>48</v>
      </c>
      <c r="L272" s="17" t="s">
        <v>855</v>
      </c>
      <c r="M272" s="20">
        <v>41306</v>
      </c>
      <c r="N272" s="20">
        <v>44958</v>
      </c>
      <c r="O272" s="20">
        <v>44587</v>
      </c>
      <c r="P272" s="44">
        <f t="shared" si="144"/>
        <v>1.02</v>
      </c>
      <c r="Q272" s="20">
        <v>43921</v>
      </c>
      <c r="R272" s="20">
        <v>46111</v>
      </c>
      <c r="S272" s="26">
        <f t="shared" si="147"/>
        <v>51</v>
      </c>
      <c r="T272" s="25">
        <v>720</v>
      </c>
      <c r="U272" s="25">
        <v>150000</v>
      </c>
      <c r="V272" s="25">
        <f t="shared" si="148"/>
        <v>107787</v>
      </c>
      <c r="W272" s="26">
        <f t="shared" si="149"/>
        <v>38</v>
      </c>
      <c r="X272" s="24"/>
      <c r="Y272" s="24">
        <v>1500</v>
      </c>
      <c r="Z272" s="17">
        <v>1</v>
      </c>
      <c r="AA272" s="24">
        <f t="shared" si="150"/>
        <v>6250</v>
      </c>
      <c r="AB272" s="17"/>
      <c r="AC272" s="29">
        <v>44896</v>
      </c>
      <c r="AD272" s="15">
        <v>2358</v>
      </c>
      <c r="AE272" s="30">
        <v>45003</v>
      </c>
      <c r="AF272" s="31">
        <f t="shared" si="161"/>
        <v>107</v>
      </c>
      <c r="AG272" s="32">
        <f t="shared" si="128"/>
        <v>691</v>
      </c>
      <c r="AH272" s="15">
        <v>1517.26</v>
      </c>
      <c r="AI272" s="30">
        <v>45030</v>
      </c>
      <c r="AJ272" s="31">
        <f t="shared" si="169"/>
        <v>134</v>
      </c>
      <c r="AK272" s="32">
        <f t="shared" si="165"/>
        <v>557</v>
      </c>
      <c r="AL272" s="15">
        <v>2375</v>
      </c>
      <c r="AM272" s="30">
        <v>45030</v>
      </c>
      <c r="AN272" s="31">
        <f t="shared" si="166"/>
        <v>134</v>
      </c>
      <c r="AO272" s="32">
        <f t="shared" si="167"/>
        <v>872</v>
      </c>
      <c r="AP272" s="36">
        <f t="shared" si="153"/>
        <v>10994</v>
      </c>
      <c r="AQ272" s="32">
        <f t="shared" si="171"/>
        <v>20000</v>
      </c>
      <c r="AR272" s="36">
        <f t="shared" si="155"/>
        <v>48000</v>
      </c>
      <c r="AS272" s="32">
        <f t="shared" si="168"/>
        <v>2120</v>
      </c>
      <c r="AT272" s="32">
        <f t="shared" si="157"/>
        <v>68000</v>
      </c>
      <c r="AV272" s="1">
        <v>99300</v>
      </c>
      <c r="AW272" s="8">
        <f t="shared" si="158"/>
        <v>8487</v>
      </c>
      <c r="AX272" s="8">
        <f t="shared" si="159"/>
        <v>107787</v>
      </c>
      <c r="AY272" s="1">
        <v>10</v>
      </c>
      <c r="AZ272" s="40">
        <f t="shared" si="172"/>
        <v>32</v>
      </c>
      <c r="BA272" s="8">
        <f t="shared" si="160"/>
        <v>-42213</v>
      </c>
    </row>
    <row r="273" customHeight="1" spans="1:53">
      <c r="A273" s="15">
        <v>270</v>
      </c>
      <c r="B273" s="16" t="s">
        <v>128</v>
      </c>
      <c r="C273" s="16" t="s">
        <v>856</v>
      </c>
      <c r="D273" s="16" t="s">
        <v>130</v>
      </c>
      <c r="E273" s="16" t="s">
        <v>857</v>
      </c>
      <c r="F273" s="17">
        <v>112930</v>
      </c>
      <c r="G273" s="17" t="s">
        <v>858</v>
      </c>
      <c r="H273" s="17" t="s">
        <v>132</v>
      </c>
      <c r="I273" s="17" t="s">
        <v>26</v>
      </c>
      <c r="J273" s="17">
        <v>19</v>
      </c>
      <c r="K273" s="25" t="s">
        <v>44</v>
      </c>
      <c r="L273" s="25" t="s">
        <v>133</v>
      </c>
      <c r="M273" s="20">
        <v>41145</v>
      </c>
      <c r="N273" s="20">
        <v>44797</v>
      </c>
      <c r="O273" s="20">
        <v>44587</v>
      </c>
      <c r="P273" s="44">
        <f t="shared" si="144"/>
        <v>0.58</v>
      </c>
      <c r="Q273" s="20">
        <v>43802</v>
      </c>
      <c r="R273" s="20">
        <v>45993</v>
      </c>
      <c r="S273" s="26">
        <f t="shared" si="147"/>
        <v>47</v>
      </c>
      <c r="T273" s="25">
        <v>720</v>
      </c>
      <c r="U273" s="25">
        <v>150000</v>
      </c>
      <c r="V273" s="25">
        <f t="shared" si="148"/>
        <v>98778</v>
      </c>
      <c r="W273" s="26">
        <f t="shared" si="149"/>
        <v>40</v>
      </c>
      <c r="X273" s="24"/>
      <c r="Y273" s="24">
        <v>1500</v>
      </c>
      <c r="Z273" s="17">
        <v>1</v>
      </c>
      <c r="AA273" s="24">
        <f t="shared" si="150"/>
        <v>7493</v>
      </c>
      <c r="AB273" s="17"/>
      <c r="AC273" s="29">
        <v>44896</v>
      </c>
      <c r="AD273" s="15">
        <v>1834</v>
      </c>
      <c r="AE273" s="30">
        <v>44930</v>
      </c>
      <c r="AF273" s="31">
        <f t="shared" si="161"/>
        <v>34</v>
      </c>
      <c r="AG273" s="32">
        <f t="shared" si="128"/>
        <v>171</v>
      </c>
      <c r="AH273" s="15">
        <v>3284.46</v>
      </c>
      <c r="AI273" s="30">
        <v>44930</v>
      </c>
      <c r="AJ273" s="31">
        <f t="shared" si="169"/>
        <v>34</v>
      </c>
      <c r="AK273" s="32">
        <f t="shared" si="165"/>
        <v>306</v>
      </c>
      <c r="AL273" s="15">
        <v>2375</v>
      </c>
      <c r="AM273" s="30">
        <v>44924</v>
      </c>
      <c r="AN273" s="31">
        <f t="shared" si="166"/>
        <v>28</v>
      </c>
      <c r="AO273" s="32">
        <f t="shared" si="167"/>
        <v>182</v>
      </c>
      <c r="AP273" s="36">
        <f t="shared" si="153"/>
        <v>5729</v>
      </c>
      <c r="AQ273" s="32">
        <f t="shared" si="171"/>
        <v>20000</v>
      </c>
      <c r="AR273" s="36">
        <f t="shared" si="155"/>
        <v>40500</v>
      </c>
      <c r="AS273" s="32">
        <f t="shared" si="168"/>
        <v>659</v>
      </c>
      <c r="AT273" s="32">
        <f t="shared" si="157"/>
        <v>60500</v>
      </c>
      <c r="AV273" s="1">
        <f>98500-7500</f>
        <v>91000</v>
      </c>
      <c r="AW273" s="8">
        <f t="shared" si="158"/>
        <v>7778</v>
      </c>
      <c r="AX273" s="8">
        <f t="shared" si="159"/>
        <v>98778</v>
      </c>
      <c r="AY273" s="1">
        <v>10</v>
      </c>
      <c r="AZ273" s="40">
        <f t="shared" si="172"/>
        <v>27</v>
      </c>
      <c r="BA273" s="8">
        <f t="shared" si="160"/>
        <v>-51222</v>
      </c>
    </row>
    <row r="274" s="1" customFormat="1" customHeight="1" spans="1:53">
      <c r="A274" s="15">
        <v>271</v>
      </c>
      <c r="B274" s="16" t="s">
        <v>859</v>
      </c>
      <c r="C274" s="16" t="s">
        <v>860</v>
      </c>
      <c r="D274" s="16" t="s">
        <v>130</v>
      </c>
      <c r="E274" s="16" t="s">
        <v>861</v>
      </c>
      <c r="F274" s="25">
        <v>112807</v>
      </c>
      <c r="G274" s="16" t="s">
        <v>862</v>
      </c>
      <c r="H274" s="17" t="s">
        <v>132</v>
      </c>
      <c r="I274" s="17" t="s">
        <v>26</v>
      </c>
      <c r="J274" s="25">
        <v>19</v>
      </c>
      <c r="K274" s="25" t="s">
        <v>44</v>
      </c>
      <c r="L274" s="25" t="s">
        <v>160</v>
      </c>
      <c r="M274" s="16" t="s">
        <v>863</v>
      </c>
      <c r="N274" s="16" t="s">
        <v>864</v>
      </c>
      <c r="O274" s="20">
        <v>44587</v>
      </c>
      <c r="P274" s="44">
        <f t="shared" si="144"/>
        <v>4.51</v>
      </c>
      <c r="Q274" s="16" t="s">
        <v>865</v>
      </c>
      <c r="R274" s="16" t="s">
        <v>866</v>
      </c>
      <c r="S274" s="26">
        <f t="shared" si="147"/>
        <v>10</v>
      </c>
      <c r="T274" s="25">
        <v>720</v>
      </c>
      <c r="U274" s="25">
        <v>150000</v>
      </c>
      <c r="V274" s="25">
        <f t="shared" si="148"/>
        <v>106919</v>
      </c>
      <c r="W274" s="26">
        <f t="shared" si="149"/>
        <v>-44</v>
      </c>
      <c r="X274" s="24"/>
      <c r="Y274" s="24">
        <v>1500</v>
      </c>
      <c r="Z274" s="17">
        <v>1</v>
      </c>
      <c r="AA274" s="24">
        <f t="shared" si="150"/>
        <v>6600</v>
      </c>
      <c r="AB274" s="17"/>
      <c r="AC274" s="29">
        <v>44896</v>
      </c>
      <c r="AD274" s="15">
        <v>1834</v>
      </c>
      <c r="AE274" s="30">
        <v>44833</v>
      </c>
      <c r="AF274" s="30"/>
      <c r="AG274" s="30"/>
      <c r="AH274" s="15">
        <v>2258.06</v>
      </c>
      <c r="AI274" s="30">
        <v>44833</v>
      </c>
      <c r="AJ274" s="31">
        <v>0</v>
      </c>
      <c r="AK274" s="32">
        <v>0</v>
      </c>
      <c r="AL274" s="15">
        <v>2508</v>
      </c>
      <c r="AM274" s="30">
        <v>44833</v>
      </c>
      <c r="AN274" s="31">
        <v>0</v>
      </c>
      <c r="AO274" s="32">
        <f t="shared" si="167"/>
        <v>0</v>
      </c>
      <c r="AP274" s="36">
        <f t="shared" si="153"/>
        <v>48220</v>
      </c>
      <c r="AQ274" s="32">
        <f t="shared" si="171"/>
        <v>48220</v>
      </c>
      <c r="AR274" s="36">
        <f t="shared" si="155"/>
        <v>16500</v>
      </c>
      <c r="AS274" s="32">
        <v>0</v>
      </c>
      <c r="AT274" s="32">
        <f t="shared" si="157"/>
        <v>64720</v>
      </c>
      <c r="AV274" s="1">
        <v>98500</v>
      </c>
      <c r="AW274" s="8">
        <f t="shared" si="158"/>
        <v>8419</v>
      </c>
      <c r="AX274" s="8">
        <f t="shared" si="159"/>
        <v>106919</v>
      </c>
      <c r="AY274" s="1">
        <v>10</v>
      </c>
      <c r="AZ274" s="40">
        <f>S274+1</f>
        <v>11</v>
      </c>
      <c r="BA274" s="8">
        <f t="shared" si="160"/>
        <v>-43081</v>
      </c>
    </row>
    <row r="275" customHeight="1" spans="1:53">
      <c r="A275" s="15">
        <v>272</v>
      </c>
      <c r="B275" s="16" t="s">
        <v>834</v>
      </c>
      <c r="C275" s="16" t="s">
        <v>867</v>
      </c>
      <c r="D275" s="16" t="s">
        <v>836</v>
      </c>
      <c r="E275" s="16" t="s">
        <v>130</v>
      </c>
      <c r="F275" s="17">
        <v>112761</v>
      </c>
      <c r="G275" s="17" t="s">
        <v>868</v>
      </c>
      <c r="H275" s="17" t="s">
        <v>132</v>
      </c>
      <c r="I275" s="17" t="s">
        <v>26</v>
      </c>
      <c r="J275" s="17">
        <v>19</v>
      </c>
      <c r="K275" s="25" t="s">
        <v>44</v>
      </c>
      <c r="L275" s="25" t="s">
        <v>160</v>
      </c>
      <c r="M275" s="20">
        <v>42374</v>
      </c>
      <c r="N275" s="20">
        <v>46027</v>
      </c>
      <c r="O275" s="20">
        <v>44587</v>
      </c>
      <c r="P275" s="44">
        <f t="shared" si="144"/>
        <v>3.95</v>
      </c>
      <c r="Q275" s="20">
        <v>44832</v>
      </c>
      <c r="R275" s="20">
        <v>44895</v>
      </c>
      <c r="S275" s="26">
        <f t="shared" si="147"/>
        <v>10</v>
      </c>
      <c r="T275" s="25">
        <v>720</v>
      </c>
      <c r="U275" s="25">
        <v>150000</v>
      </c>
      <c r="V275" s="25">
        <f t="shared" si="148"/>
        <v>106919</v>
      </c>
      <c r="W275" s="26">
        <f t="shared" si="149"/>
        <v>-38</v>
      </c>
      <c r="X275" s="24"/>
      <c r="Y275" s="24">
        <v>1500</v>
      </c>
      <c r="Z275" s="17">
        <v>1</v>
      </c>
      <c r="AA275" s="24">
        <f t="shared" si="150"/>
        <v>8613</v>
      </c>
      <c r="AB275" s="17"/>
      <c r="AC275" s="29">
        <v>44896</v>
      </c>
      <c r="AD275" s="15">
        <v>2358</v>
      </c>
      <c r="AE275" s="30">
        <v>44940</v>
      </c>
      <c r="AF275" s="31">
        <f t="shared" si="161"/>
        <v>44</v>
      </c>
      <c r="AG275" s="32">
        <f t="shared" si="128"/>
        <v>284</v>
      </c>
      <c r="AH275" s="15">
        <v>3879.76</v>
      </c>
      <c r="AI275" s="30">
        <v>44940</v>
      </c>
      <c r="AJ275" s="31">
        <f t="shared" si="169"/>
        <v>44</v>
      </c>
      <c r="AK275" s="32">
        <f t="shared" si="165"/>
        <v>468</v>
      </c>
      <c r="AL275" s="15">
        <v>2375</v>
      </c>
      <c r="AM275" s="30">
        <v>44983</v>
      </c>
      <c r="AN275" s="31">
        <f t="shared" si="166"/>
        <v>87</v>
      </c>
      <c r="AO275" s="32">
        <f t="shared" si="167"/>
        <v>566</v>
      </c>
      <c r="AP275" s="36">
        <f t="shared" si="153"/>
        <v>42233</v>
      </c>
      <c r="AQ275" s="32">
        <f t="shared" si="171"/>
        <v>42233</v>
      </c>
      <c r="AR275" s="36">
        <f t="shared" si="155"/>
        <v>16500</v>
      </c>
      <c r="AS275" s="32">
        <f t="shared" si="168"/>
        <v>1318</v>
      </c>
      <c r="AT275" s="32">
        <f t="shared" si="157"/>
        <v>58733</v>
      </c>
      <c r="AV275" s="1">
        <v>98500</v>
      </c>
      <c r="AW275" s="8">
        <f t="shared" si="158"/>
        <v>8419</v>
      </c>
      <c r="AX275" s="8">
        <f t="shared" si="159"/>
        <v>106919</v>
      </c>
      <c r="AY275" s="1">
        <v>10</v>
      </c>
      <c r="AZ275" s="40">
        <f>S275+1</f>
        <v>11</v>
      </c>
      <c r="BA275" s="8">
        <f t="shared" si="160"/>
        <v>-43081</v>
      </c>
    </row>
    <row r="276" customHeight="1" spans="1:53">
      <c r="A276" s="15">
        <v>273</v>
      </c>
      <c r="B276" s="16" t="s">
        <v>869</v>
      </c>
      <c r="C276" s="16" t="s">
        <v>870</v>
      </c>
      <c r="D276" s="16" t="s">
        <v>232</v>
      </c>
      <c r="E276" s="16" t="s">
        <v>666</v>
      </c>
      <c r="F276" s="17">
        <v>112602</v>
      </c>
      <c r="G276" s="17" t="s">
        <v>871</v>
      </c>
      <c r="H276" s="17" t="s">
        <v>132</v>
      </c>
      <c r="I276" s="17" t="s">
        <v>26</v>
      </c>
      <c r="J276" s="17">
        <v>19</v>
      </c>
      <c r="K276" s="17" t="s">
        <v>43</v>
      </c>
      <c r="L276" s="17" t="s">
        <v>872</v>
      </c>
      <c r="M276" s="20">
        <v>40779</v>
      </c>
      <c r="N276" s="20">
        <v>44432</v>
      </c>
      <c r="O276" s="20">
        <v>44587</v>
      </c>
      <c r="P276" s="44">
        <v>0</v>
      </c>
      <c r="Q276" s="20">
        <v>43082</v>
      </c>
      <c r="R276" s="20">
        <v>44439</v>
      </c>
      <c r="S276" s="26">
        <f t="shared" si="147"/>
        <v>-5</v>
      </c>
      <c r="T276" s="25">
        <v>720</v>
      </c>
      <c r="U276" s="25"/>
      <c r="V276" s="25">
        <f t="shared" si="148"/>
        <v>107787</v>
      </c>
      <c r="W276" s="26">
        <f t="shared" si="149"/>
        <v>0</v>
      </c>
      <c r="X276" s="24"/>
      <c r="Y276" s="24">
        <v>1500</v>
      </c>
      <c r="Z276" s="17">
        <v>1</v>
      </c>
      <c r="AA276" s="24">
        <f t="shared" si="150"/>
        <v>0</v>
      </c>
      <c r="AB276" s="17" t="s">
        <v>134</v>
      </c>
      <c r="AC276" s="29">
        <v>44896</v>
      </c>
      <c r="AD276" s="15"/>
      <c r="AE276" s="30"/>
      <c r="AF276" s="30"/>
      <c r="AG276" s="30"/>
      <c r="AH276" s="15"/>
      <c r="AI276" s="30"/>
      <c r="AJ276" s="31"/>
      <c r="AK276" s="32">
        <f t="shared" si="165"/>
        <v>0</v>
      </c>
      <c r="AL276" s="15"/>
      <c r="AM276" s="30"/>
      <c r="AN276" s="31"/>
      <c r="AO276" s="32">
        <f t="shared" si="167"/>
        <v>0</v>
      </c>
      <c r="AP276" s="36">
        <v>0</v>
      </c>
      <c r="AQ276" s="32">
        <v>20000</v>
      </c>
      <c r="AR276" s="36">
        <f t="shared" si="155"/>
        <v>0</v>
      </c>
      <c r="AS276" s="32">
        <f t="shared" si="168"/>
        <v>0</v>
      </c>
      <c r="AT276" s="32">
        <f t="shared" si="157"/>
        <v>20000</v>
      </c>
      <c r="AV276" s="1">
        <v>99300</v>
      </c>
      <c r="AW276" s="8">
        <f t="shared" si="158"/>
        <v>8487</v>
      </c>
      <c r="AX276" s="8">
        <f t="shared" si="159"/>
        <v>107787</v>
      </c>
      <c r="AY276" s="1">
        <v>10</v>
      </c>
      <c r="AZ276" s="45">
        <v>0</v>
      </c>
      <c r="BA276" s="8">
        <f t="shared" si="160"/>
        <v>107787</v>
      </c>
    </row>
    <row r="277" ht="36" spans="1:53">
      <c r="A277" s="15">
        <v>274</v>
      </c>
      <c r="B277" s="16" t="s">
        <v>195</v>
      </c>
      <c r="C277" s="73" t="s">
        <v>873</v>
      </c>
      <c r="D277" s="16" t="s">
        <v>232</v>
      </c>
      <c r="E277" s="16" t="s">
        <v>666</v>
      </c>
      <c r="F277" s="17">
        <v>112605</v>
      </c>
      <c r="G277" s="17" t="s">
        <v>874</v>
      </c>
      <c r="H277" s="17" t="s">
        <v>132</v>
      </c>
      <c r="I277" s="17" t="s">
        <v>27</v>
      </c>
      <c r="J277" s="17">
        <v>19</v>
      </c>
      <c r="K277" s="17" t="s">
        <v>25</v>
      </c>
      <c r="L277" s="17" t="s">
        <v>199</v>
      </c>
      <c r="M277" s="20">
        <v>41520</v>
      </c>
      <c r="N277" s="20">
        <v>45172</v>
      </c>
      <c r="O277" s="20">
        <v>44587</v>
      </c>
      <c r="P277" s="44">
        <f t="shared" si="144"/>
        <v>1.6</v>
      </c>
      <c r="Q277" s="20">
        <v>44441</v>
      </c>
      <c r="R277" s="20">
        <v>45901</v>
      </c>
      <c r="S277" s="26">
        <f t="shared" si="147"/>
        <v>44</v>
      </c>
      <c r="T277" s="25">
        <v>720</v>
      </c>
      <c r="U277" s="25">
        <v>150000</v>
      </c>
      <c r="V277" s="25">
        <f t="shared" si="148"/>
        <v>137312</v>
      </c>
      <c r="W277" s="26">
        <f t="shared" si="149"/>
        <v>24</v>
      </c>
      <c r="X277" s="24"/>
      <c r="Y277" s="24">
        <v>1500</v>
      </c>
      <c r="Z277" s="17">
        <v>1</v>
      </c>
      <c r="AA277" s="24">
        <f t="shared" si="150"/>
        <v>8180</v>
      </c>
      <c r="AB277" s="17"/>
      <c r="AC277" s="29">
        <v>44896</v>
      </c>
      <c r="AD277" s="15">
        <v>1834</v>
      </c>
      <c r="AE277" s="30">
        <v>45145</v>
      </c>
      <c r="AF277" s="31">
        <f t="shared" si="161"/>
        <v>249</v>
      </c>
      <c r="AG277" s="32">
        <f t="shared" si="128"/>
        <v>1251</v>
      </c>
      <c r="AH277" s="15">
        <v>3268</v>
      </c>
      <c r="AI277" s="30">
        <v>45164</v>
      </c>
      <c r="AJ277" s="31">
        <f t="shared" si="169"/>
        <v>268</v>
      </c>
      <c r="AK277" s="32">
        <f t="shared" si="165"/>
        <v>2400</v>
      </c>
      <c r="AL277" s="15">
        <v>3078</v>
      </c>
      <c r="AM277" s="30">
        <v>45164</v>
      </c>
      <c r="AN277" s="31">
        <f t="shared" si="166"/>
        <v>268</v>
      </c>
      <c r="AO277" s="32">
        <f t="shared" si="167"/>
        <v>2260</v>
      </c>
      <c r="AP277" s="36">
        <f t="shared" si="153"/>
        <v>21970</v>
      </c>
      <c r="AQ277" s="32">
        <f t="shared" ref="AQ277:AQ288" si="173">IF(AP277&lt;20000,20000,AP277)</f>
        <v>21970</v>
      </c>
      <c r="AR277" s="36">
        <f t="shared" si="155"/>
        <v>48000</v>
      </c>
      <c r="AS277" s="32">
        <f t="shared" si="168"/>
        <v>5911</v>
      </c>
      <c r="AT277" s="32">
        <f t="shared" si="157"/>
        <v>69970</v>
      </c>
      <c r="AV277" s="1">
        <v>126500</v>
      </c>
      <c r="AW277" s="8">
        <f t="shared" si="158"/>
        <v>10812</v>
      </c>
      <c r="AX277" s="8">
        <f t="shared" si="159"/>
        <v>137312</v>
      </c>
      <c r="AY277" s="1">
        <v>10</v>
      </c>
      <c r="AZ277" s="40">
        <f t="shared" ref="AZ277:AZ279" si="174">S277-W277+W277*0.5</f>
        <v>32</v>
      </c>
      <c r="BA277" s="8">
        <f t="shared" si="160"/>
        <v>-12688</v>
      </c>
    </row>
    <row r="278" ht="24" spans="1:53">
      <c r="A278" s="15">
        <v>275</v>
      </c>
      <c r="B278" s="16" t="s">
        <v>230</v>
      </c>
      <c r="C278" s="73" t="s">
        <v>875</v>
      </c>
      <c r="D278" s="16" t="s">
        <v>232</v>
      </c>
      <c r="E278" s="16" t="s">
        <v>666</v>
      </c>
      <c r="F278" s="17">
        <v>112589</v>
      </c>
      <c r="G278" s="17" t="s">
        <v>876</v>
      </c>
      <c r="H278" s="17" t="s">
        <v>132</v>
      </c>
      <c r="I278" s="17" t="s">
        <v>26</v>
      </c>
      <c r="J278" s="17">
        <v>19</v>
      </c>
      <c r="K278" s="17" t="s">
        <v>25</v>
      </c>
      <c r="L278" s="17" t="s">
        <v>877</v>
      </c>
      <c r="M278" s="20">
        <v>41577</v>
      </c>
      <c r="N278" s="20">
        <v>45229</v>
      </c>
      <c r="O278" s="20">
        <v>44587</v>
      </c>
      <c r="P278" s="44">
        <f t="shared" si="144"/>
        <v>1.76</v>
      </c>
      <c r="Q278" s="20">
        <v>44441</v>
      </c>
      <c r="R278" s="20">
        <v>45901</v>
      </c>
      <c r="S278" s="26">
        <f t="shared" si="147"/>
        <v>44</v>
      </c>
      <c r="T278" s="25">
        <v>720</v>
      </c>
      <c r="U278" s="25">
        <v>150000</v>
      </c>
      <c r="V278" s="25">
        <f t="shared" si="148"/>
        <v>117774</v>
      </c>
      <c r="W278" s="26">
        <f t="shared" si="149"/>
        <v>22</v>
      </c>
      <c r="X278" s="24"/>
      <c r="Y278" s="24">
        <v>1500</v>
      </c>
      <c r="Z278" s="17">
        <v>1</v>
      </c>
      <c r="AA278" s="24">
        <f t="shared" si="150"/>
        <v>10141</v>
      </c>
      <c r="AB278" s="17"/>
      <c r="AC278" s="29">
        <v>44896</v>
      </c>
      <c r="AD278" s="15">
        <v>1834</v>
      </c>
      <c r="AE278" s="30">
        <v>45228</v>
      </c>
      <c r="AF278" s="31">
        <f t="shared" si="161"/>
        <v>332</v>
      </c>
      <c r="AG278" s="32">
        <f t="shared" si="128"/>
        <v>1668</v>
      </c>
      <c r="AH278" s="15">
        <v>5229</v>
      </c>
      <c r="AI278" s="30">
        <v>44800</v>
      </c>
      <c r="AJ278" s="31">
        <v>0</v>
      </c>
      <c r="AK278" s="32">
        <f t="shared" si="165"/>
        <v>0</v>
      </c>
      <c r="AL278" s="15">
        <v>3078</v>
      </c>
      <c r="AM278" s="30">
        <v>45165</v>
      </c>
      <c r="AN278" s="31">
        <f t="shared" si="166"/>
        <v>269</v>
      </c>
      <c r="AO278" s="32">
        <f t="shared" si="167"/>
        <v>2268</v>
      </c>
      <c r="AP278" s="36">
        <f t="shared" si="153"/>
        <v>20728</v>
      </c>
      <c r="AQ278" s="32">
        <f t="shared" si="173"/>
        <v>20728</v>
      </c>
      <c r="AR278" s="36">
        <f t="shared" si="155"/>
        <v>49500</v>
      </c>
      <c r="AS278" s="32">
        <f t="shared" si="168"/>
        <v>3936</v>
      </c>
      <c r="AT278" s="32">
        <f t="shared" si="157"/>
        <v>70228</v>
      </c>
      <c r="AV278" s="1">
        <v>108500</v>
      </c>
      <c r="AW278" s="8">
        <f t="shared" si="158"/>
        <v>9274</v>
      </c>
      <c r="AX278" s="8">
        <f t="shared" si="159"/>
        <v>117774</v>
      </c>
      <c r="AY278" s="1">
        <v>10</v>
      </c>
      <c r="AZ278" s="40">
        <f t="shared" si="174"/>
        <v>33</v>
      </c>
      <c r="BA278" s="8">
        <f t="shared" si="160"/>
        <v>-32226</v>
      </c>
    </row>
    <row r="279" ht="36" spans="1:53">
      <c r="A279" s="15">
        <v>276</v>
      </c>
      <c r="B279" s="16" t="s">
        <v>195</v>
      </c>
      <c r="C279" s="16" t="s">
        <v>878</v>
      </c>
      <c r="D279" s="16" t="s">
        <v>879</v>
      </c>
      <c r="E279" s="16" t="s">
        <v>471</v>
      </c>
      <c r="F279" s="17">
        <v>112952</v>
      </c>
      <c r="G279" s="17" t="s">
        <v>880</v>
      </c>
      <c r="H279" s="17" t="s">
        <v>132</v>
      </c>
      <c r="I279" s="17" t="s">
        <v>26</v>
      </c>
      <c r="J279" s="17">
        <v>19</v>
      </c>
      <c r="K279" s="17" t="s">
        <v>44</v>
      </c>
      <c r="L279" s="17" t="s">
        <v>133</v>
      </c>
      <c r="M279" s="20">
        <v>41737</v>
      </c>
      <c r="N279" s="20">
        <v>45390</v>
      </c>
      <c r="O279" s="20">
        <v>44587</v>
      </c>
      <c r="P279" s="44">
        <f t="shared" si="144"/>
        <v>2.2</v>
      </c>
      <c r="Q279" s="20">
        <v>43802</v>
      </c>
      <c r="R279" s="20">
        <v>45412</v>
      </c>
      <c r="S279" s="26">
        <f t="shared" si="147"/>
        <v>28</v>
      </c>
      <c r="T279" s="25">
        <v>720</v>
      </c>
      <c r="U279" s="25">
        <v>150000</v>
      </c>
      <c r="V279" s="25">
        <f t="shared" si="148"/>
        <v>106919</v>
      </c>
      <c r="W279" s="26">
        <f t="shared" si="149"/>
        <v>1</v>
      </c>
      <c r="X279" s="24"/>
      <c r="Y279" s="24">
        <v>1500</v>
      </c>
      <c r="Z279" s="17">
        <v>1</v>
      </c>
      <c r="AA279" s="24">
        <f t="shared" si="150"/>
        <v>10395</v>
      </c>
      <c r="AB279" s="17"/>
      <c r="AC279" s="29">
        <v>44896</v>
      </c>
      <c r="AD279" s="15">
        <v>2882</v>
      </c>
      <c r="AE279" s="30">
        <v>45028</v>
      </c>
      <c r="AF279" s="31">
        <f t="shared" si="161"/>
        <v>132</v>
      </c>
      <c r="AG279" s="32">
        <f t="shared" si="128"/>
        <v>1042</v>
      </c>
      <c r="AH279" s="15">
        <v>4435</v>
      </c>
      <c r="AI279" s="30">
        <v>45019</v>
      </c>
      <c r="AJ279" s="31">
        <f t="shared" si="169"/>
        <v>123</v>
      </c>
      <c r="AK279" s="32">
        <f t="shared" si="165"/>
        <v>1495</v>
      </c>
      <c r="AL279" s="15">
        <v>3078</v>
      </c>
      <c r="AM279" s="30">
        <v>45028</v>
      </c>
      <c r="AN279" s="31">
        <f t="shared" si="166"/>
        <v>132</v>
      </c>
      <c r="AO279" s="32">
        <f t="shared" si="167"/>
        <v>1113</v>
      </c>
      <c r="AP279" s="36">
        <f t="shared" si="153"/>
        <v>23522</v>
      </c>
      <c r="AQ279" s="32">
        <f t="shared" si="173"/>
        <v>23522</v>
      </c>
      <c r="AR279" s="36">
        <f t="shared" si="155"/>
        <v>42000</v>
      </c>
      <c r="AS279" s="32">
        <f t="shared" si="168"/>
        <v>3650</v>
      </c>
      <c r="AT279" s="32">
        <f t="shared" si="157"/>
        <v>65522</v>
      </c>
      <c r="AV279" s="1">
        <v>98500</v>
      </c>
      <c r="AW279" s="8">
        <f t="shared" si="158"/>
        <v>8419</v>
      </c>
      <c r="AX279" s="8">
        <f t="shared" si="159"/>
        <v>106919</v>
      </c>
      <c r="AY279" s="1">
        <v>10</v>
      </c>
      <c r="AZ279" s="40">
        <f t="shared" si="174"/>
        <v>28</v>
      </c>
      <c r="BA279" s="8">
        <f t="shared" si="160"/>
        <v>-43081</v>
      </c>
    </row>
    <row r="280" ht="36" spans="1:53">
      <c r="A280" s="15">
        <v>277</v>
      </c>
      <c r="B280" s="16" t="s">
        <v>195</v>
      </c>
      <c r="C280" s="16" t="s">
        <v>881</v>
      </c>
      <c r="D280" s="16" t="s">
        <v>879</v>
      </c>
      <c r="E280" s="16" t="s">
        <v>471</v>
      </c>
      <c r="F280" s="17">
        <v>112951</v>
      </c>
      <c r="G280" s="17" t="s">
        <v>882</v>
      </c>
      <c r="H280" s="17" t="s">
        <v>132</v>
      </c>
      <c r="I280" s="17" t="s">
        <v>26</v>
      </c>
      <c r="J280" s="17">
        <v>19</v>
      </c>
      <c r="K280" s="17" t="s">
        <v>44</v>
      </c>
      <c r="L280" s="17" t="s">
        <v>133</v>
      </c>
      <c r="M280" s="20">
        <v>41814</v>
      </c>
      <c r="N280" s="20">
        <v>45467</v>
      </c>
      <c r="O280" s="20">
        <v>44587</v>
      </c>
      <c r="P280" s="44">
        <f t="shared" si="144"/>
        <v>2.41</v>
      </c>
      <c r="Q280" s="20">
        <v>43802</v>
      </c>
      <c r="R280" s="20">
        <v>45412</v>
      </c>
      <c r="S280" s="26">
        <f t="shared" si="147"/>
        <v>28</v>
      </c>
      <c r="T280" s="25">
        <v>720</v>
      </c>
      <c r="U280" s="25">
        <v>150000</v>
      </c>
      <c r="V280" s="25">
        <f t="shared" si="148"/>
        <v>106919</v>
      </c>
      <c r="W280" s="26">
        <f t="shared" si="149"/>
        <v>-2</v>
      </c>
      <c r="X280" s="24"/>
      <c r="Y280" s="24">
        <v>1500</v>
      </c>
      <c r="Z280" s="17">
        <v>1</v>
      </c>
      <c r="AA280" s="24">
        <f t="shared" si="150"/>
        <v>9309</v>
      </c>
      <c r="AB280" s="17"/>
      <c r="AC280" s="29">
        <v>44896</v>
      </c>
      <c r="AD280" s="15">
        <v>2358</v>
      </c>
      <c r="AE280" s="30">
        <v>45099</v>
      </c>
      <c r="AF280" s="31">
        <f t="shared" si="161"/>
        <v>203</v>
      </c>
      <c r="AG280" s="32">
        <f t="shared" si="128"/>
        <v>1311</v>
      </c>
      <c r="AH280" s="15">
        <v>3872.7</v>
      </c>
      <c r="AI280" s="30">
        <v>45099</v>
      </c>
      <c r="AJ280" s="31">
        <f t="shared" si="169"/>
        <v>203</v>
      </c>
      <c r="AK280" s="32">
        <f t="shared" si="165"/>
        <v>2154</v>
      </c>
      <c r="AL280" s="15">
        <v>3078</v>
      </c>
      <c r="AM280" s="30">
        <v>45099</v>
      </c>
      <c r="AN280" s="31">
        <f t="shared" si="166"/>
        <v>203</v>
      </c>
      <c r="AO280" s="32">
        <f t="shared" si="167"/>
        <v>1712</v>
      </c>
      <c r="AP280" s="36">
        <f t="shared" si="153"/>
        <v>25767</v>
      </c>
      <c r="AQ280" s="32">
        <f t="shared" si="173"/>
        <v>25767</v>
      </c>
      <c r="AR280" s="36">
        <f t="shared" si="155"/>
        <v>42000</v>
      </c>
      <c r="AS280" s="32">
        <f t="shared" si="168"/>
        <v>5177</v>
      </c>
      <c r="AT280" s="32">
        <f t="shared" si="157"/>
        <v>67767</v>
      </c>
      <c r="AV280" s="1">
        <v>98500</v>
      </c>
      <c r="AW280" s="8">
        <f t="shared" si="158"/>
        <v>8419</v>
      </c>
      <c r="AX280" s="8">
        <f t="shared" si="159"/>
        <v>106919</v>
      </c>
      <c r="AY280" s="1">
        <v>10</v>
      </c>
      <c r="AZ280" s="40">
        <f>IF(S280&lt;6,6,S280)</f>
        <v>28</v>
      </c>
      <c r="BA280" s="8">
        <f t="shared" si="160"/>
        <v>-43081</v>
      </c>
    </row>
    <row r="281" customHeight="1" spans="1:53">
      <c r="A281" s="15">
        <v>278</v>
      </c>
      <c r="B281" s="16" t="s">
        <v>883</v>
      </c>
      <c r="C281" s="16" t="s">
        <v>884</v>
      </c>
      <c r="D281" s="16" t="s">
        <v>274</v>
      </c>
      <c r="E281" s="16" t="s">
        <v>666</v>
      </c>
      <c r="F281" s="17">
        <v>112909</v>
      </c>
      <c r="G281" s="17" t="s">
        <v>885</v>
      </c>
      <c r="H281" s="17" t="s">
        <v>132</v>
      </c>
      <c r="I281" s="17" t="s">
        <v>26</v>
      </c>
      <c r="J281" s="17">
        <v>19</v>
      </c>
      <c r="K281" s="17" t="s">
        <v>43</v>
      </c>
      <c r="L281" s="17" t="s">
        <v>872</v>
      </c>
      <c r="M281" s="20">
        <v>41249</v>
      </c>
      <c r="N281" s="20">
        <v>44901</v>
      </c>
      <c r="O281" s="20">
        <v>44587</v>
      </c>
      <c r="P281" s="44">
        <f t="shared" si="144"/>
        <v>0.86</v>
      </c>
      <c r="Q281" s="20">
        <v>43961</v>
      </c>
      <c r="R281" s="20">
        <v>44926</v>
      </c>
      <c r="S281" s="26">
        <f t="shared" si="147"/>
        <v>11</v>
      </c>
      <c r="T281" s="25">
        <v>720</v>
      </c>
      <c r="U281" s="25">
        <v>150000</v>
      </c>
      <c r="V281" s="25">
        <f t="shared" si="148"/>
        <v>107787</v>
      </c>
      <c r="W281" s="26">
        <f t="shared" si="149"/>
        <v>1</v>
      </c>
      <c r="X281" s="24">
        <v>80800</v>
      </c>
      <c r="Y281" s="24">
        <v>1500</v>
      </c>
      <c r="Z281" s="17">
        <v>1</v>
      </c>
      <c r="AA281" s="24">
        <f t="shared" si="150"/>
        <v>6436</v>
      </c>
      <c r="AB281" s="17"/>
      <c r="AC281" s="29">
        <v>44896</v>
      </c>
      <c r="AD281" s="15">
        <v>1834</v>
      </c>
      <c r="AE281" s="30">
        <v>44899</v>
      </c>
      <c r="AF281" s="31">
        <f t="shared" si="161"/>
        <v>3</v>
      </c>
      <c r="AG281" s="32">
        <f t="shared" si="128"/>
        <v>15</v>
      </c>
      <c r="AH281" s="15">
        <v>2227.16</v>
      </c>
      <c r="AI281" s="30">
        <v>44899</v>
      </c>
      <c r="AJ281" s="31">
        <f t="shared" si="169"/>
        <v>3</v>
      </c>
      <c r="AK281" s="32">
        <f t="shared" si="165"/>
        <v>18</v>
      </c>
      <c r="AL281" s="15">
        <v>2375</v>
      </c>
      <c r="AM281" s="30">
        <v>44899</v>
      </c>
      <c r="AN281" s="31">
        <f t="shared" si="166"/>
        <v>3</v>
      </c>
      <c r="AO281" s="32">
        <f t="shared" si="167"/>
        <v>20</v>
      </c>
      <c r="AP281" s="36">
        <f t="shared" si="153"/>
        <v>9270</v>
      </c>
      <c r="AQ281" s="32">
        <f t="shared" si="173"/>
        <v>20000</v>
      </c>
      <c r="AR281" s="36">
        <f t="shared" si="155"/>
        <v>16500</v>
      </c>
      <c r="AS281" s="32">
        <f t="shared" si="168"/>
        <v>53</v>
      </c>
      <c r="AT281" s="32">
        <f t="shared" si="157"/>
        <v>36500</v>
      </c>
      <c r="AV281" s="1">
        <v>99300</v>
      </c>
      <c r="AW281" s="8">
        <f t="shared" si="158"/>
        <v>8487</v>
      </c>
      <c r="AX281" s="8">
        <f t="shared" si="159"/>
        <v>107787</v>
      </c>
      <c r="AY281" s="1">
        <v>10</v>
      </c>
      <c r="AZ281" s="40">
        <f>S281-W281+W281*0.5</f>
        <v>11</v>
      </c>
      <c r="BA281" s="8">
        <f t="shared" si="160"/>
        <v>-42213</v>
      </c>
    </row>
    <row r="282" customHeight="1" spans="1:53">
      <c r="A282" s="15">
        <v>279</v>
      </c>
      <c r="B282" s="16" t="s">
        <v>886</v>
      </c>
      <c r="C282" s="16" t="s">
        <v>887</v>
      </c>
      <c r="D282" s="16" t="s">
        <v>888</v>
      </c>
      <c r="E282" s="16" t="s">
        <v>889</v>
      </c>
      <c r="F282" s="17">
        <v>112824</v>
      </c>
      <c r="G282" s="17" t="s">
        <v>890</v>
      </c>
      <c r="H282" s="17" t="s">
        <v>132</v>
      </c>
      <c r="I282" s="17" t="s">
        <v>27</v>
      </c>
      <c r="J282" s="17">
        <v>14</v>
      </c>
      <c r="K282" s="17" t="s">
        <v>35</v>
      </c>
      <c r="L282" s="17" t="s">
        <v>891</v>
      </c>
      <c r="M282" s="20">
        <v>41457</v>
      </c>
      <c r="N282" s="20">
        <v>45109</v>
      </c>
      <c r="O282" s="20">
        <v>44587</v>
      </c>
      <c r="P282" s="44">
        <f t="shared" si="144"/>
        <v>1.43</v>
      </c>
      <c r="Q282" s="20">
        <v>42719</v>
      </c>
      <c r="R282" s="20">
        <v>44909</v>
      </c>
      <c r="S282" s="26">
        <f t="shared" si="147"/>
        <v>11</v>
      </c>
      <c r="T282" s="25">
        <v>720</v>
      </c>
      <c r="U282" s="25">
        <v>130000</v>
      </c>
      <c r="V282" s="25">
        <f t="shared" si="148"/>
        <v>110718</v>
      </c>
      <c r="W282" s="26">
        <f t="shared" si="149"/>
        <v>-7</v>
      </c>
      <c r="X282" s="24">
        <v>91800</v>
      </c>
      <c r="Y282" s="24">
        <v>1500</v>
      </c>
      <c r="Z282" s="17">
        <v>1</v>
      </c>
      <c r="AA282" s="24">
        <f t="shared" si="150"/>
        <v>3584</v>
      </c>
      <c r="AB282" s="17"/>
      <c r="AC282" s="29">
        <v>44896</v>
      </c>
      <c r="AD282" s="15">
        <v>1834</v>
      </c>
      <c r="AE282" s="30">
        <v>45125</v>
      </c>
      <c r="AF282" s="31">
        <f t="shared" si="161"/>
        <v>229</v>
      </c>
      <c r="AG282" s="32">
        <f t="shared" si="128"/>
        <v>1151</v>
      </c>
      <c r="AH282" s="15"/>
      <c r="AI282" s="30"/>
      <c r="AJ282" s="31"/>
      <c r="AK282" s="32">
        <f t="shared" si="165"/>
        <v>0</v>
      </c>
      <c r="AL282" s="15">
        <v>1750</v>
      </c>
      <c r="AM282" s="30">
        <v>45127</v>
      </c>
      <c r="AN282" s="31">
        <f t="shared" si="166"/>
        <v>231</v>
      </c>
      <c r="AO282" s="32">
        <f t="shared" si="167"/>
        <v>1108</v>
      </c>
      <c r="AP282" s="7">
        <f t="shared" si="153"/>
        <v>15833</v>
      </c>
      <c r="AQ282" s="32">
        <f t="shared" si="173"/>
        <v>20000</v>
      </c>
      <c r="AR282" s="36">
        <f t="shared" si="155"/>
        <v>18000</v>
      </c>
      <c r="AS282" s="32">
        <f t="shared" si="168"/>
        <v>2259</v>
      </c>
      <c r="AT282" s="32">
        <f t="shared" si="157"/>
        <v>38000</v>
      </c>
      <c r="AV282" s="1">
        <v>102000</v>
      </c>
      <c r="AW282" s="8">
        <f t="shared" si="158"/>
        <v>8718</v>
      </c>
      <c r="AX282" s="8">
        <f t="shared" si="159"/>
        <v>110718</v>
      </c>
      <c r="AY282" s="1">
        <v>10</v>
      </c>
      <c r="AZ282" s="40">
        <f>S282+1</f>
        <v>12</v>
      </c>
      <c r="BA282" s="8">
        <f t="shared" si="160"/>
        <v>-19282</v>
      </c>
    </row>
    <row r="283" customHeight="1" spans="1:53">
      <c r="A283" s="15">
        <v>280</v>
      </c>
      <c r="B283" s="16" t="s">
        <v>892</v>
      </c>
      <c r="C283" s="73" t="s">
        <v>893</v>
      </c>
      <c r="D283" s="16" t="s">
        <v>313</v>
      </c>
      <c r="E283" s="16" t="s">
        <v>894</v>
      </c>
      <c r="F283" s="25">
        <v>112648</v>
      </c>
      <c r="G283" s="17" t="s">
        <v>895</v>
      </c>
      <c r="H283" s="17" t="s">
        <v>132</v>
      </c>
      <c r="I283" s="17" t="s">
        <v>27</v>
      </c>
      <c r="J283" s="17">
        <v>19</v>
      </c>
      <c r="K283" s="17" t="s">
        <v>42</v>
      </c>
      <c r="L283" s="17" t="s">
        <v>290</v>
      </c>
      <c r="M283" s="20">
        <v>41439</v>
      </c>
      <c r="N283" s="20">
        <v>45091</v>
      </c>
      <c r="O283" s="20">
        <v>44587</v>
      </c>
      <c r="P283" s="44">
        <f t="shared" si="144"/>
        <v>1.38</v>
      </c>
      <c r="Q283" s="20">
        <v>43623</v>
      </c>
      <c r="R283" s="20">
        <v>45107</v>
      </c>
      <c r="S283" s="26">
        <f t="shared" si="147"/>
        <v>17</v>
      </c>
      <c r="T283" s="25">
        <v>720</v>
      </c>
      <c r="U283" s="25">
        <v>150000</v>
      </c>
      <c r="V283" s="25">
        <f t="shared" si="148"/>
        <v>141654</v>
      </c>
      <c r="W283" s="26">
        <f t="shared" si="149"/>
        <v>1</v>
      </c>
      <c r="X283" s="24"/>
      <c r="Y283" s="24">
        <v>1500</v>
      </c>
      <c r="Z283" s="17">
        <v>1</v>
      </c>
      <c r="AA283" s="24">
        <f t="shared" si="150"/>
        <v>6024</v>
      </c>
      <c r="AB283" s="17"/>
      <c r="AC283" s="29">
        <v>44896</v>
      </c>
      <c r="AD283" s="15">
        <v>1834</v>
      </c>
      <c r="AE283" s="30">
        <v>44727</v>
      </c>
      <c r="AF283" s="30"/>
      <c r="AG283" s="30"/>
      <c r="AH283" s="15">
        <v>1814.72</v>
      </c>
      <c r="AI283" s="30">
        <v>44727</v>
      </c>
      <c r="AJ283" s="31">
        <f t="shared" si="169"/>
        <v>-169</v>
      </c>
      <c r="AK283" s="32">
        <v>0</v>
      </c>
      <c r="AL283" s="15">
        <v>2375</v>
      </c>
      <c r="AM283" s="30">
        <v>44909</v>
      </c>
      <c r="AN283" s="31">
        <f t="shared" si="166"/>
        <v>13</v>
      </c>
      <c r="AO283" s="32">
        <f t="shared" si="167"/>
        <v>85</v>
      </c>
      <c r="AP283" s="36">
        <f t="shared" si="153"/>
        <v>19548</v>
      </c>
      <c r="AQ283" s="32">
        <f t="shared" si="173"/>
        <v>20000</v>
      </c>
      <c r="AR283" s="36">
        <f t="shared" si="155"/>
        <v>25500</v>
      </c>
      <c r="AS283" s="32">
        <f t="shared" si="168"/>
        <v>85</v>
      </c>
      <c r="AT283" s="32">
        <f t="shared" si="157"/>
        <v>45500</v>
      </c>
      <c r="AV283" s="1">
        <v>130500</v>
      </c>
      <c r="AW283" s="8">
        <f t="shared" si="158"/>
        <v>11154</v>
      </c>
      <c r="AX283" s="8">
        <f t="shared" si="159"/>
        <v>141654</v>
      </c>
      <c r="AY283" s="1">
        <v>10</v>
      </c>
      <c r="AZ283" s="40">
        <f t="shared" ref="AZ283:AZ288" si="175">S283-W283+W283*0.5</f>
        <v>17</v>
      </c>
      <c r="BA283" s="8">
        <f t="shared" si="160"/>
        <v>-8346</v>
      </c>
    </row>
    <row r="284" customHeight="1" spans="1:53">
      <c r="A284" s="15">
        <v>281</v>
      </c>
      <c r="B284" s="16" t="s">
        <v>896</v>
      </c>
      <c r="C284" s="16" t="s">
        <v>897</v>
      </c>
      <c r="D284" s="16" t="s">
        <v>313</v>
      </c>
      <c r="E284" s="16" t="s">
        <v>898</v>
      </c>
      <c r="F284" s="17">
        <v>112958</v>
      </c>
      <c r="G284" s="17" t="s">
        <v>899</v>
      </c>
      <c r="H284" s="17" t="s">
        <v>132</v>
      </c>
      <c r="I284" s="17" t="s">
        <v>26</v>
      </c>
      <c r="J284" s="17">
        <v>19</v>
      </c>
      <c r="K284" s="17" t="s">
        <v>44</v>
      </c>
      <c r="L284" s="17" t="s">
        <v>133</v>
      </c>
      <c r="M284" s="20">
        <v>41894</v>
      </c>
      <c r="N284" s="20">
        <v>45547</v>
      </c>
      <c r="O284" s="20">
        <v>44587</v>
      </c>
      <c r="P284" s="44">
        <f t="shared" si="144"/>
        <v>2.63</v>
      </c>
      <c r="Q284" s="20">
        <v>43277</v>
      </c>
      <c r="R284" s="20">
        <v>45565</v>
      </c>
      <c r="S284" s="26">
        <f t="shared" si="147"/>
        <v>33</v>
      </c>
      <c r="T284" s="25">
        <v>720</v>
      </c>
      <c r="U284" s="25">
        <v>150000</v>
      </c>
      <c r="V284" s="25">
        <f t="shared" si="148"/>
        <v>106919</v>
      </c>
      <c r="W284" s="26">
        <f t="shared" si="149"/>
        <v>1</v>
      </c>
      <c r="X284" s="24"/>
      <c r="Y284" s="24">
        <v>1500</v>
      </c>
      <c r="Z284" s="17">
        <v>1</v>
      </c>
      <c r="AA284" s="24">
        <f t="shared" si="150"/>
        <v>4209</v>
      </c>
      <c r="AB284" s="17"/>
      <c r="AC284" s="29">
        <v>44896</v>
      </c>
      <c r="AD284" s="15">
        <v>1834</v>
      </c>
      <c r="AE284" s="30">
        <v>44794</v>
      </c>
      <c r="AF284" s="30"/>
      <c r="AG284" s="30"/>
      <c r="AH284" s="15"/>
      <c r="AI284" s="30"/>
      <c r="AJ284" s="31"/>
      <c r="AK284" s="32">
        <f t="shared" si="165"/>
        <v>0</v>
      </c>
      <c r="AL284" s="15">
        <v>2375</v>
      </c>
      <c r="AM284" s="30">
        <v>44833</v>
      </c>
      <c r="AN284" s="31">
        <v>0</v>
      </c>
      <c r="AO284" s="32">
        <f t="shared" si="167"/>
        <v>0</v>
      </c>
      <c r="AP284" s="36">
        <f t="shared" si="153"/>
        <v>28120</v>
      </c>
      <c r="AQ284" s="32">
        <f t="shared" si="173"/>
        <v>28120</v>
      </c>
      <c r="AR284" s="36">
        <f t="shared" si="155"/>
        <v>49500</v>
      </c>
      <c r="AS284" s="32">
        <v>0</v>
      </c>
      <c r="AT284" s="32">
        <f t="shared" si="157"/>
        <v>77620</v>
      </c>
      <c r="AV284" s="1">
        <v>98500</v>
      </c>
      <c r="AW284" s="8">
        <f t="shared" si="158"/>
        <v>8419</v>
      </c>
      <c r="AX284" s="8">
        <f t="shared" si="159"/>
        <v>106919</v>
      </c>
      <c r="AY284" s="1">
        <v>10</v>
      </c>
      <c r="AZ284" s="40">
        <f t="shared" si="175"/>
        <v>33</v>
      </c>
      <c r="BA284" s="8">
        <f t="shared" si="160"/>
        <v>-43081</v>
      </c>
    </row>
    <row r="285" customHeight="1" spans="1:53">
      <c r="A285" s="15">
        <v>282</v>
      </c>
      <c r="B285" s="16" t="s">
        <v>900</v>
      </c>
      <c r="C285" s="73" t="s">
        <v>901</v>
      </c>
      <c r="D285" s="16" t="s">
        <v>410</v>
      </c>
      <c r="E285" s="16" t="s">
        <v>274</v>
      </c>
      <c r="F285" s="17">
        <v>112731</v>
      </c>
      <c r="G285" s="17" t="s">
        <v>902</v>
      </c>
      <c r="H285" s="17" t="s">
        <v>132</v>
      </c>
      <c r="I285" s="17" t="s">
        <v>26</v>
      </c>
      <c r="J285" s="17">
        <v>19</v>
      </c>
      <c r="K285" s="17" t="s">
        <v>44</v>
      </c>
      <c r="L285" s="17" t="s">
        <v>133</v>
      </c>
      <c r="M285" s="20">
        <v>41612</v>
      </c>
      <c r="N285" s="20">
        <v>45264</v>
      </c>
      <c r="O285" s="20">
        <v>44587</v>
      </c>
      <c r="P285" s="44">
        <f t="shared" si="144"/>
        <v>1.85</v>
      </c>
      <c r="Q285" s="20">
        <v>43791</v>
      </c>
      <c r="R285" s="20">
        <v>45291</v>
      </c>
      <c r="S285" s="26">
        <f t="shared" si="147"/>
        <v>23</v>
      </c>
      <c r="T285" s="25">
        <v>720</v>
      </c>
      <c r="U285" s="25">
        <v>150000</v>
      </c>
      <c r="V285" s="25">
        <f t="shared" si="148"/>
        <v>98778</v>
      </c>
      <c r="W285" s="26">
        <f t="shared" si="149"/>
        <v>1</v>
      </c>
      <c r="X285" s="24"/>
      <c r="Y285" s="24">
        <v>1500</v>
      </c>
      <c r="Z285" s="17">
        <v>1</v>
      </c>
      <c r="AA285" s="24">
        <f t="shared" si="150"/>
        <v>6965</v>
      </c>
      <c r="AB285" s="17"/>
      <c r="AC285" s="29">
        <v>44896</v>
      </c>
      <c r="AD285" s="15">
        <v>1834</v>
      </c>
      <c r="AE285" s="30">
        <v>44904</v>
      </c>
      <c r="AF285" s="31">
        <f t="shared" ref="AF285:AF287" si="176">DATEDIF(AC285,AE285,"d")</f>
        <v>8</v>
      </c>
      <c r="AG285" s="32">
        <f t="shared" ref="AG285:AG287" si="177">IF((AD285/365)*AF285&gt;0,(AD285/365)*AF285,0)</f>
        <v>40</v>
      </c>
      <c r="AH285" s="15">
        <v>2052.79</v>
      </c>
      <c r="AI285" s="30">
        <v>44955</v>
      </c>
      <c r="AJ285" s="31">
        <f t="shared" si="169"/>
        <v>59</v>
      </c>
      <c r="AK285" s="32">
        <f t="shared" si="165"/>
        <v>332</v>
      </c>
      <c r="AL285" s="15">
        <v>3078</v>
      </c>
      <c r="AM285" s="30">
        <v>44926</v>
      </c>
      <c r="AN285" s="31">
        <f t="shared" si="166"/>
        <v>30</v>
      </c>
      <c r="AO285" s="32">
        <f t="shared" si="167"/>
        <v>253</v>
      </c>
      <c r="AP285" s="36">
        <f t="shared" si="153"/>
        <v>18274</v>
      </c>
      <c r="AQ285" s="32">
        <f t="shared" si="173"/>
        <v>20000</v>
      </c>
      <c r="AR285" s="36">
        <f t="shared" si="155"/>
        <v>34500</v>
      </c>
      <c r="AS285" s="32">
        <f t="shared" si="168"/>
        <v>625</v>
      </c>
      <c r="AT285" s="32">
        <f t="shared" si="157"/>
        <v>54500</v>
      </c>
      <c r="AV285" s="1">
        <f t="shared" ref="AV285:AV291" si="178">98500-7500</f>
        <v>91000</v>
      </c>
      <c r="AW285" s="8">
        <f t="shared" si="158"/>
        <v>7778</v>
      </c>
      <c r="AX285" s="8">
        <f t="shared" si="159"/>
        <v>98778</v>
      </c>
      <c r="AY285" s="1">
        <v>10</v>
      </c>
      <c r="AZ285" s="40">
        <f t="shared" si="175"/>
        <v>23</v>
      </c>
      <c r="BA285" s="8">
        <f t="shared" si="160"/>
        <v>-51222</v>
      </c>
    </row>
    <row r="286" customHeight="1" spans="1:53">
      <c r="A286" s="15">
        <v>283</v>
      </c>
      <c r="B286" s="16" t="s">
        <v>903</v>
      </c>
      <c r="C286" s="16" t="s">
        <v>904</v>
      </c>
      <c r="D286" s="16" t="s">
        <v>410</v>
      </c>
      <c r="E286" s="16" t="s">
        <v>666</v>
      </c>
      <c r="F286" s="17">
        <v>112626</v>
      </c>
      <c r="G286" s="17" t="s">
        <v>905</v>
      </c>
      <c r="H286" s="17" t="s">
        <v>132</v>
      </c>
      <c r="I286" s="17" t="s">
        <v>26</v>
      </c>
      <c r="J286" s="17">
        <v>19</v>
      </c>
      <c r="K286" s="17" t="s">
        <v>44</v>
      </c>
      <c r="L286" s="17" t="s">
        <v>133</v>
      </c>
      <c r="M286" s="20">
        <v>41911</v>
      </c>
      <c r="N286" s="20">
        <v>45564</v>
      </c>
      <c r="O286" s="20">
        <v>44587</v>
      </c>
      <c r="P286" s="44">
        <f t="shared" si="144"/>
        <v>2.68</v>
      </c>
      <c r="Q286" s="20">
        <v>44456</v>
      </c>
      <c r="R286" s="20">
        <v>45916</v>
      </c>
      <c r="S286" s="26">
        <f t="shared" si="147"/>
        <v>44</v>
      </c>
      <c r="T286" s="25">
        <v>720</v>
      </c>
      <c r="U286" s="25">
        <v>150000</v>
      </c>
      <c r="V286" s="25">
        <f t="shared" si="148"/>
        <v>106919</v>
      </c>
      <c r="W286" s="26">
        <f t="shared" si="149"/>
        <v>12</v>
      </c>
      <c r="X286" s="24"/>
      <c r="Y286" s="24">
        <v>1500</v>
      </c>
      <c r="Z286" s="17">
        <v>1</v>
      </c>
      <c r="AA286" s="24">
        <f t="shared" si="150"/>
        <v>6262</v>
      </c>
      <c r="AB286" s="17"/>
      <c r="AC286" s="29">
        <v>44896</v>
      </c>
      <c r="AD286" s="15">
        <v>1834</v>
      </c>
      <c r="AE286" s="30">
        <v>45192</v>
      </c>
      <c r="AF286" s="31">
        <f t="shared" si="176"/>
        <v>296</v>
      </c>
      <c r="AG286" s="32">
        <f t="shared" si="177"/>
        <v>1487</v>
      </c>
      <c r="AH286" s="15">
        <v>2052.79</v>
      </c>
      <c r="AI286" s="30">
        <v>45192</v>
      </c>
      <c r="AJ286" s="31">
        <f t="shared" si="169"/>
        <v>296</v>
      </c>
      <c r="AK286" s="32">
        <f t="shared" si="165"/>
        <v>1665</v>
      </c>
      <c r="AL286" s="15">
        <v>2375</v>
      </c>
      <c r="AM286" s="30">
        <v>45191</v>
      </c>
      <c r="AN286" s="31">
        <f t="shared" si="166"/>
        <v>295</v>
      </c>
      <c r="AO286" s="32">
        <f t="shared" si="167"/>
        <v>1920</v>
      </c>
      <c r="AP286" s="36">
        <f t="shared" si="153"/>
        <v>28654</v>
      </c>
      <c r="AQ286" s="32">
        <f t="shared" si="173"/>
        <v>28654</v>
      </c>
      <c r="AR286" s="36">
        <f t="shared" si="155"/>
        <v>57000</v>
      </c>
      <c r="AS286" s="32">
        <f t="shared" si="168"/>
        <v>5072</v>
      </c>
      <c r="AT286" s="32">
        <f t="shared" si="157"/>
        <v>85654</v>
      </c>
      <c r="AV286" s="1">
        <v>98500</v>
      </c>
      <c r="AW286" s="8">
        <f t="shared" si="158"/>
        <v>8419</v>
      </c>
      <c r="AX286" s="8">
        <f t="shared" si="159"/>
        <v>106919</v>
      </c>
      <c r="AY286" s="1">
        <v>10</v>
      </c>
      <c r="AZ286" s="40">
        <f t="shared" si="175"/>
        <v>38</v>
      </c>
      <c r="BA286" s="8">
        <f t="shared" si="160"/>
        <v>-43081</v>
      </c>
    </row>
    <row r="287" customHeight="1" spans="1:53">
      <c r="A287" s="15">
        <v>284</v>
      </c>
      <c r="B287" s="16" t="s">
        <v>906</v>
      </c>
      <c r="C287" s="73" t="s">
        <v>907</v>
      </c>
      <c r="D287" s="16" t="s">
        <v>908</v>
      </c>
      <c r="E287" s="16" t="s">
        <v>909</v>
      </c>
      <c r="F287" s="17">
        <v>112742</v>
      </c>
      <c r="G287" s="17" t="s">
        <v>910</v>
      </c>
      <c r="H287" s="17" t="s">
        <v>132</v>
      </c>
      <c r="I287" s="17" t="s">
        <v>26</v>
      </c>
      <c r="J287" s="17">
        <v>19</v>
      </c>
      <c r="K287" s="17" t="s">
        <v>43</v>
      </c>
      <c r="L287" s="17" t="s">
        <v>872</v>
      </c>
      <c r="M287" s="20">
        <v>41520</v>
      </c>
      <c r="N287" s="20">
        <v>45172</v>
      </c>
      <c r="O287" s="20">
        <v>44587</v>
      </c>
      <c r="P287" s="44">
        <f t="shared" si="144"/>
        <v>1.6</v>
      </c>
      <c r="Q287" s="20">
        <v>43695</v>
      </c>
      <c r="R287" s="20">
        <v>45199</v>
      </c>
      <c r="S287" s="26">
        <f t="shared" si="147"/>
        <v>20</v>
      </c>
      <c r="T287" s="25">
        <v>720</v>
      </c>
      <c r="U287" s="25">
        <v>150000</v>
      </c>
      <c r="V287" s="25">
        <f t="shared" si="148"/>
        <v>107787</v>
      </c>
      <c r="W287" s="26">
        <f t="shared" si="149"/>
        <v>1</v>
      </c>
      <c r="X287" s="24">
        <v>80800</v>
      </c>
      <c r="Y287" s="24">
        <v>1500</v>
      </c>
      <c r="Z287" s="17">
        <v>1</v>
      </c>
      <c r="AA287" s="24">
        <f t="shared" si="150"/>
        <v>6300</v>
      </c>
      <c r="AB287" s="17"/>
      <c r="AC287" s="29">
        <v>44896</v>
      </c>
      <c r="AD287" s="15">
        <v>2358</v>
      </c>
      <c r="AE287" s="30">
        <v>45167</v>
      </c>
      <c r="AF287" s="31">
        <f t="shared" si="176"/>
        <v>271</v>
      </c>
      <c r="AG287" s="32">
        <f t="shared" si="177"/>
        <v>1751</v>
      </c>
      <c r="AH287" s="15">
        <v>1567.26</v>
      </c>
      <c r="AI287" s="30">
        <v>45167</v>
      </c>
      <c r="AJ287" s="31">
        <f t="shared" si="169"/>
        <v>271</v>
      </c>
      <c r="AK287" s="32">
        <f t="shared" si="165"/>
        <v>1164</v>
      </c>
      <c r="AL287" s="15">
        <v>2375</v>
      </c>
      <c r="AM287" s="30">
        <v>45151</v>
      </c>
      <c r="AN287" s="31">
        <f t="shared" si="166"/>
        <v>255</v>
      </c>
      <c r="AO287" s="32">
        <f t="shared" si="167"/>
        <v>1659</v>
      </c>
      <c r="AP287" s="36">
        <f t="shared" si="153"/>
        <v>17246</v>
      </c>
      <c r="AQ287" s="32">
        <f t="shared" si="173"/>
        <v>20000</v>
      </c>
      <c r="AR287" s="36">
        <f t="shared" si="155"/>
        <v>30000</v>
      </c>
      <c r="AS287" s="32">
        <f t="shared" si="168"/>
        <v>4574</v>
      </c>
      <c r="AT287" s="32">
        <f t="shared" si="157"/>
        <v>50000</v>
      </c>
      <c r="AV287" s="1">
        <v>99300</v>
      </c>
      <c r="AW287" s="8">
        <f t="shared" si="158"/>
        <v>8487</v>
      </c>
      <c r="AX287" s="8">
        <f t="shared" si="159"/>
        <v>107787</v>
      </c>
      <c r="AY287" s="1">
        <v>10</v>
      </c>
      <c r="AZ287" s="40">
        <f t="shared" si="175"/>
        <v>20</v>
      </c>
      <c r="BA287" s="8">
        <f t="shared" si="160"/>
        <v>-42213</v>
      </c>
    </row>
    <row r="288" customHeight="1" spans="1:53">
      <c r="A288" s="15">
        <v>285</v>
      </c>
      <c r="B288" s="16" t="s">
        <v>911</v>
      </c>
      <c r="C288" s="73" t="s">
        <v>912</v>
      </c>
      <c r="D288" s="16" t="s">
        <v>913</v>
      </c>
      <c r="E288" s="16" t="s">
        <v>909</v>
      </c>
      <c r="F288" s="17">
        <v>112738</v>
      </c>
      <c r="G288" s="17" t="s">
        <v>914</v>
      </c>
      <c r="H288" s="17" t="s">
        <v>132</v>
      </c>
      <c r="I288" s="17" t="s">
        <v>27</v>
      </c>
      <c r="J288" s="17">
        <v>19</v>
      </c>
      <c r="K288" s="17" t="s">
        <v>25</v>
      </c>
      <c r="L288" s="17" t="s">
        <v>199</v>
      </c>
      <c r="M288" s="20">
        <v>41610</v>
      </c>
      <c r="N288" s="20">
        <v>45262</v>
      </c>
      <c r="O288" s="20">
        <v>44587</v>
      </c>
      <c r="P288" s="44">
        <f t="shared" si="144"/>
        <v>1.85</v>
      </c>
      <c r="Q288" s="20">
        <v>43734</v>
      </c>
      <c r="R288" s="20">
        <v>45291</v>
      </c>
      <c r="S288" s="26">
        <f t="shared" si="147"/>
        <v>23</v>
      </c>
      <c r="T288" s="25">
        <v>720</v>
      </c>
      <c r="U288" s="25">
        <v>150000</v>
      </c>
      <c r="V288" s="25">
        <f t="shared" si="148"/>
        <v>137312</v>
      </c>
      <c r="W288" s="26">
        <f t="shared" si="149"/>
        <v>1</v>
      </c>
      <c r="X288" s="24">
        <v>88000</v>
      </c>
      <c r="Y288" s="24">
        <v>1500</v>
      </c>
      <c r="Z288" s="17">
        <v>1</v>
      </c>
      <c r="AA288" s="24">
        <f t="shared" si="150"/>
        <v>6436</v>
      </c>
      <c r="AB288" s="17"/>
      <c r="AC288" s="29">
        <v>44896</v>
      </c>
      <c r="AD288" s="15">
        <v>1834</v>
      </c>
      <c r="AE288" s="30">
        <v>44895</v>
      </c>
      <c r="AF288" s="30"/>
      <c r="AG288" s="30"/>
      <c r="AH288" s="15">
        <v>2227.16</v>
      </c>
      <c r="AI288" s="30">
        <v>44895</v>
      </c>
      <c r="AJ288" s="31">
        <v>0</v>
      </c>
      <c r="AK288" s="32">
        <f t="shared" si="165"/>
        <v>0</v>
      </c>
      <c r="AL288" s="15">
        <v>2375</v>
      </c>
      <c r="AM288" s="30">
        <v>44920</v>
      </c>
      <c r="AN288" s="31">
        <f t="shared" si="166"/>
        <v>24</v>
      </c>
      <c r="AO288" s="32">
        <f t="shared" si="167"/>
        <v>156</v>
      </c>
      <c r="AP288" s="36">
        <f t="shared" si="153"/>
        <v>25403</v>
      </c>
      <c r="AQ288" s="32">
        <f t="shared" si="173"/>
        <v>25403</v>
      </c>
      <c r="AR288" s="36">
        <f t="shared" si="155"/>
        <v>34500</v>
      </c>
      <c r="AS288" s="32">
        <f t="shared" si="168"/>
        <v>156</v>
      </c>
      <c r="AT288" s="32">
        <f t="shared" si="157"/>
        <v>59903</v>
      </c>
      <c r="AV288" s="1">
        <v>126500</v>
      </c>
      <c r="AW288" s="8">
        <f t="shared" si="158"/>
        <v>10812</v>
      </c>
      <c r="AX288" s="8">
        <f t="shared" si="159"/>
        <v>137312</v>
      </c>
      <c r="AY288" s="1">
        <v>10</v>
      </c>
      <c r="AZ288" s="40">
        <f t="shared" si="175"/>
        <v>23</v>
      </c>
      <c r="BA288" s="8">
        <f t="shared" si="160"/>
        <v>-12688</v>
      </c>
    </row>
    <row r="289" customHeight="1" spans="1:53">
      <c r="A289" s="15">
        <v>286</v>
      </c>
      <c r="B289" s="16" t="s">
        <v>915</v>
      </c>
      <c r="C289" s="16" t="s">
        <v>916</v>
      </c>
      <c r="D289" s="16" t="s">
        <v>471</v>
      </c>
      <c r="E289" s="16" t="s">
        <v>232</v>
      </c>
      <c r="F289" s="17">
        <v>112575</v>
      </c>
      <c r="G289" s="17" t="s">
        <v>917</v>
      </c>
      <c r="H289" s="17" t="s">
        <v>132</v>
      </c>
      <c r="I289" s="17" t="s">
        <v>26</v>
      </c>
      <c r="J289" s="17">
        <v>19</v>
      </c>
      <c r="K289" s="17" t="s">
        <v>44</v>
      </c>
      <c r="L289" s="17" t="s">
        <v>918</v>
      </c>
      <c r="M289" s="20">
        <v>40771</v>
      </c>
      <c r="N289" s="20">
        <v>44424</v>
      </c>
      <c r="O289" s="20">
        <v>44587</v>
      </c>
      <c r="P289" s="44">
        <f t="shared" si="144"/>
        <v>-0.45</v>
      </c>
      <c r="Q289" s="20">
        <v>43336</v>
      </c>
      <c r="R289" s="20">
        <v>45291</v>
      </c>
      <c r="S289" s="26">
        <f t="shared" si="147"/>
        <v>23</v>
      </c>
      <c r="T289" s="25">
        <v>720</v>
      </c>
      <c r="U289" s="25"/>
      <c r="V289" s="25">
        <f t="shared" si="148"/>
        <v>98778</v>
      </c>
      <c r="W289" s="26">
        <f t="shared" si="149"/>
        <v>29</v>
      </c>
      <c r="X289" s="24"/>
      <c r="Y289" s="24">
        <v>1500</v>
      </c>
      <c r="Z289" s="17">
        <v>1</v>
      </c>
      <c r="AA289" s="24">
        <f t="shared" si="150"/>
        <v>0</v>
      </c>
      <c r="AB289" s="17" t="s">
        <v>134</v>
      </c>
      <c r="AC289" s="29">
        <v>44896</v>
      </c>
      <c r="AD289" s="15"/>
      <c r="AE289" s="30"/>
      <c r="AF289" s="30"/>
      <c r="AG289" s="30"/>
      <c r="AH289" s="15"/>
      <c r="AI289" s="30"/>
      <c r="AJ289" s="31"/>
      <c r="AK289" s="32">
        <f t="shared" si="165"/>
        <v>0</v>
      </c>
      <c r="AL289" s="15"/>
      <c r="AM289" s="30"/>
      <c r="AN289" s="31"/>
      <c r="AO289" s="32">
        <f t="shared" si="167"/>
        <v>0</v>
      </c>
      <c r="AP289" s="36">
        <v>0</v>
      </c>
      <c r="AQ289" s="32">
        <v>20000</v>
      </c>
      <c r="AR289" s="36">
        <f t="shared" si="155"/>
        <v>18000</v>
      </c>
      <c r="AS289" s="32">
        <f t="shared" si="168"/>
        <v>0</v>
      </c>
      <c r="AT289" s="32">
        <f t="shared" si="157"/>
        <v>38000</v>
      </c>
      <c r="AV289" s="1">
        <f t="shared" si="178"/>
        <v>91000</v>
      </c>
      <c r="AW289" s="8">
        <f t="shared" si="158"/>
        <v>7778</v>
      </c>
      <c r="AX289" s="8">
        <f t="shared" si="159"/>
        <v>98778</v>
      </c>
      <c r="AY289" s="1">
        <v>10</v>
      </c>
      <c r="AZ289" s="40">
        <f t="shared" ref="AZ289" si="179">S289*0.5</f>
        <v>12</v>
      </c>
      <c r="BA289" s="8">
        <f t="shared" si="160"/>
        <v>98778</v>
      </c>
    </row>
    <row r="290" customHeight="1" spans="1:53">
      <c r="A290" s="15">
        <v>287</v>
      </c>
      <c r="B290" s="16" t="s">
        <v>919</v>
      </c>
      <c r="C290" s="16" t="s">
        <v>920</v>
      </c>
      <c r="D290" s="16" t="s">
        <v>471</v>
      </c>
      <c r="E290" s="16" t="s">
        <v>232</v>
      </c>
      <c r="F290" s="17">
        <v>112579</v>
      </c>
      <c r="G290" s="17" t="s">
        <v>921</v>
      </c>
      <c r="H290" s="17" t="s">
        <v>132</v>
      </c>
      <c r="I290" s="17" t="s">
        <v>26</v>
      </c>
      <c r="J290" s="17">
        <v>19</v>
      </c>
      <c r="K290" s="17" t="s">
        <v>44</v>
      </c>
      <c r="L290" s="17" t="s">
        <v>918</v>
      </c>
      <c r="M290" s="20">
        <v>41453</v>
      </c>
      <c r="N290" s="20">
        <v>45105</v>
      </c>
      <c r="O290" s="20">
        <v>44587</v>
      </c>
      <c r="P290" s="44">
        <f t="shared" si="144"/>
        <v>1.42</v>
      </c>
      <c r="Q290" s="20">
        <v>43405</v>
      </c>
      <c r="R290" s="20">
        <v>45107</v>
      </c>
      <c r="S290" s="26">
        <f t="shared" si="147"/>
        <v>17</v>
      </c>
      <c r="T290" s="25">
        <v>720</v>
      </c>
      <c r="U290" s="25">
        <v>150000</v>
      </c>
      <c r="V290" s="25">
        <f t="shared" si="148"/>
        <v>98778</v>
      </c>
      <c r="W290" s="26">
        <f t="shared" si="149"/>
        <v>0</v>
      </c>
      <c r="X290" s="24">
        <v>72800</v>
      </c>
      <c r="Y290" s="24">
        <v>1500</v>
      </c>
      <c r="Z290" s="17">
        <v>1</v>
      </c>
      <c r="AA290" s="24">
        <f t="shared" si="150"/>
        <v>6262</v>
      </c>
      <c r="AB290" s="17"/>
      <c r="AC290" s="29">
        <v>44896</v>
      </c>
      <c r="AD290" s="15">
        <v>1834</v>
      </c>
      <c r="AE290" s="30">
        <v>45096</v>
      </c>
      <c r="AF290" s="31">
        <f t="shared" ref="AF290" si="180">DATEDIF(AC290,AE290,"d")</f>
        <v>200</v>
      </c>
      <c r="AG290" s="32">
        <f t="shared" ref="AG290" si="181">IF((AD290/365)*AF290&gt;0,(AD290/365)*AF290,0)</f>
        <v>1005</v>
      </c>
      <c r="AH290" s="15">
        <v>2052.79</v>
      </c>
      <c r="AI290" s="30">
        <v>45096</v>
      </c>
      <c r="AJ290" s="31">
        <f t="shared" si="169"/>
        <v>200</v>
      </c>
      <c r="AK290" s="32">
        <f t="shared" si="165"/>
        <v>1125</v>
      </c>
      <c r="AL290" s="15">
        <v>2375</v>
      </c>
      <c r="AM290" s="30">
        <v>45095</v>
      </c>
      <c r="AN290" s="31">
        <f t="shared" si="166"/>
        <v>199</v>
      </c>
      <c r="AO290" s="32">
        <f t="shared" si="167"/>
        <v>1295</v>
      </c>
      <c r="AP290" s="36">
        <f t="shared" si="153"/>
        <v>14026</v>
      </c>
      <c r="AQ290" s="32">
        <f t="shared" ref="AQ290:AQ294" si="182">IF(AP290&lt;20000,20000,AP290)</f>
        <v>20000</v>
      </c>
      <c r="AR290" s="36">
        <f t="shared" si="155"/>
        <v>25500</v>
      </c>
      <c r="AS290" s="32">
        <f t="shared" si="168"/>
        <v>3425</v>
      </c>
      <c r="AT290" s="32">
        <f t="shared" si="157"/>
        <v>45500</v>
      </c>
      <c r="AV290" s="1">
        <f t="shared" si="178"/>
        <v>91000</v>
      </c>
      <c r="AW290" s="8">
        <f t="shared" si="158"/>
        <v>7778</v>
      </c>
      <c r="AX290" s="8">
        <f t="shared" si="159"/>
        <v>98778</v>
      </c>
      <c r="AY290" s="1">
        <v>10</v>
      </c>
      <c r="AZ290" s="40">
        <f t="shared" ref="AZ290" si="183">IF(S290&lt;6,6,S290)</f>
        <v>17</v>
      </c>
      <c r="BA290" s="8">
        <f t="shared" si="160"/>
        <v>-51222</v>
      </c>
    </row>
    <row r="291" customHeight="1" spans="1:53">
      <c r="A291" s="15">
        <v>288</v>
      </c>
      <c r="B291" s="16" t="s">
        <v>922</v>
      </c>
      <c r="C291" s="73" t="s">
        <v>923</v>
      </c>
      <c r="D291" s="16" t="s">
        <v>471</v>
      </c>
      <c r="E291" s="16" t="s">
        <v>232</v>
      </c>
      <c r="F291" s="17">
        <v>112576</v>
      </c>
      <c r="G291" s="17" t="s">
        <v>924</v>
      </c>
      <c r="H291" s="17" t="s">
        <v>132</v>
      </c>
      <c r="I291" s="17" t="s">
        <v>26</v>
      </c>
      <c r="J291" s="17">
        <v>19</v>
      </c>
      <c r="K291" s="17" t="s">
        <v>44</v>
      </c>
      <c r="L291" s="17" t="s">
        <v>918</v>
      </c>
      <c r="M291" s="20">
        <v>41612</v>
      </c>
      <c r="N291" s="20">
        <v>45264</v>
      </c>
      <c r="O291" s="20">
        <v>44587</v>
      </c>
      <c r="P291" s="44">
        <f t="shared" si="144"/>
        <v>1.85</v>
      </c>
      <c r="Q291" s="20">
        <v>43336</v>
      </c>
      <c r="R291" s="20">
        <v>45291</v>
      </c>
      <c r="S291" s="26">
        <f t="shared" si="147"/>
        <v>23</v>
      </c>
      <c r="T291" s="25">
        <v>720</v>
      </c>
      <c r="U291" s="25">
        <v>150000</v>
      </c>
      <c r="V291" s="25">
        <f t="shared" si="148"/>
        <v>98778</v>
      </c>
      <c r="W291" s="26">
        <f t="shared" si="149"/>
        <v>1</v>
      </c>
      <c r="X291" s="24"/>
      <c r="Y291" s="24">
        <v>1500</v>
      </c>
      <c r="Z291" s="17">
        <v>1</v>
      </c>
      <c r="AA291" s="24">
        <f t="shared" si="150"/>
        <v>6262</v>
      </c>
      <c r="AB291" s="17"/>
      <c r="AC291" s="29">
        <v>44896</v>
      </c>
      <c r="AD291" s="15">
        <v>1834</v>
      </c>
      <c r="AE291" s="30">
        <v>44885</v>
      </c>
      <c r="AF291" s="30"/>
      <c r="AG291" s="30"/>
      <c r="AH291" s="15">
        <v>2052.79</v>
      </c>
      <c r="AI291" s="30">
        <v>44885</v>
      </c>
      <c r="AJ291" s="31">
        <v>0</v>
      </c>
      <c r="AK291" s="32">
        <f t="shared" si="165"/>
        <v>0</v>
      </c>
      <c r="AL291" s="15">
        <v>2375</v>
      </c>
      <c r="AM291" s="30">
        <v>44884</v>
      </c>
      <c r="AN291" s="31">
        <v>0</v>
      </c>
      <c r="AO291" s="32">
        <f t="shared" si="167"/>
        <v>0</v>
      </c>
      <c r="AP291" s="36">
        <f t="shared" si="153"/>
        <v>18274</v>
      </c>
      <c r="AQ291" s="32">
        <f t="shared" si="182"/>
        <v>20000</v>
      </c>
      <c r="AR291" s="36">
        <f t="shared" si="155"/>
        <v>34500</v>
      </c>
      <c r="AS291" s="32">
        <f t="shared" si="168"/>
        <v>0</v>
      </c>
      <c r="AT291" s="32">
        <f t="shared" si="157"/>
        <v>54500</v>
      </c>
      <c r="AV291" s="1">
        <f t="shared" si="178"/>
        <v>91000</v>
      </c>
      <c r="AW291" s="8">
        <f t="shared" si="158"/>
        <v>7778</v>
      </c>
      <c r="AX291" s="8">
        <f t="shared" si="159"/>
        <v>98778</v>
      </c>
      <c r="AY291" s="1">
        <v>10</v>
      </c>
      <c r="AZ291" s="40">
        <f>S291-W291+W291*0.5</f>
        <v>23</v>
      </c>
      <c r="BA291" s="8">
        <f t="shared" si="160"/>
        <v>-51222</v>
      </c>
    </row>
    <row r="292" customHeight="1" spans="1:53">
      <c r="A292" s="15">
        <v>289</v>
      </c>
      <c r="B292" s="16" t="s">
        <v>925</v>
      </c>
      <c r="C292" s="16" t="s">
        <v>926</v>
      </c>
      <c r="D292" s="16" t="s">
        <v>471</v>
      </c>
      <c r="E292" s="16" t="s">
        <v>927</v>
      </c>
      <c r="F292" s="17">
        <v>112593</v>
      </c>
      <c r="G292" s="17" t="s">
        <v>928</v>
      </c>
      <c r="H292" s="17" t="s">
        <v>132</v>
      </c>
      <c r="I292" s="17" t="s">
        <v>26</v>
      </c>
      <c r="J292" s="17">
        <v>19</v>
      </c>
      <c r="K292" s="17" t="s">
        <v>44</v>
      </c>
      <c r="L292" s="17" t="s">
        <v>133</v>
      </c>
      <c r="M292" s="20">
        <v>41813</v>
      </c>
      <c r="N292" s="20">
        <v>45466</v>
      </c>
      <c r="O292" s="20">
        <v>44587</v>
      </c>
      <c r="P292" s="44">
        <f t="shared" si="144"/>
        <v>2.41</v>
      </c>
      <c r="Q292" s="20">
        <v>42824</v>
      </c>
      <c r="R292" s="20">
        <v>45014</v>
      </c>
      <c r="S292" s="26">
        <f t="shared" si="147"/>
        <v>14</v>
      </c>
      <c r="T292" s="25">
        <v>720</v>
      </c>
      <c r="U292" s="25">
        <v>150000</v>
      </c>
      <c r="V292" s="25">
        <f t="shared" si="148"/>
        <v>106919</v>
      </c>
      <c r="W292" s="26">
        <f t="shared" si="149"/>
        <v>-15</v>
      </c>
      <c r="X292" s="24"/>
      <c r="Y292" s="24">
        <v>1500</v>
      </c>
      <c r="Z292" s="17">
        <v>1</v>
      </c>
      <c r="AA292" s="24">
        <f t="shared" si="150"/>
        <v>6262</v>
      </c>
      <c r="AB292" s="17"/>
      <c r="AC292" s="29">
        <v>44896</v>
      </c>
      <c r="AD292" s="15">
        <v>1834</v>
      </c>
      <c r="AE292" s="30">
        <v>45099</v>
      </c>
      <c r="AF292" s="31">
        <f t="shared" ref="AF292:AF294" si="184">DATEDIF(AC292,AE292,"d")</f>
        <v>203</v>
      </c>
      <c r="AG292" s="32">
        <f t="shared" ref="AG292:AG294" si="185">IF((AD292/365)*AF292&gt;0,(AD292/365)*AF292,0)</f>
        <v>1020</v>
      </c>
      <c r="AH292" s="15">
        <v>2052.79</v>
      </c>
      <c r="AI292" s="30">
        <v>45099</v>
      </c>
      <c r="AJ292" s="31">
        <f t="shared" si="169"/>
        <v>203</v>
      </c>
      <c r="AK292" s="32">
        <f t="shared" si="165"/>
        <v>1142</v>
      </c>
      <c r="AL292" s="15">
        <v>2375</v>
      </c>
      <c r="AM292" s="30">
        <v>45098</v>
      </c>
      <c r="AN292" s="31">
        <f t="shared" si="166"/>
        <v>202</v>
      </c>
      <c r="AO292" s="32">
        <f t="shared" si="167"/>
        <v>1314</v>
      </c>
      <c r="AP292" s="36">
        <f t="shared" si="153"/>
        <v>25767</v>
      </c>
      <c r="AQ292" s="32">
        <f t="shared" si="182"/>
        <v>25767</v>
      </c>
      <c r="AR292" s="36">
        <f t="shared" si="155"/>
        <v>21000</v>
      </c>
      <c r="AS292" s="32">
        <f t="shared" si="168"/>
        <v>3476</v>
      </c>
      <c r="AT292" s="32">
        <f t="shared" si="157"/>
        <v>46767</v>
      </c>
      <c r="AV292" s="1">
        <v>98500</v>
      </c>
      <c r="AW292" s="8">
        <f t="shared" si="158"/>
        <v>8419</v>
      </c>
      <c r="AX292" s="8">
        <f t="shared" si="159"/>
        <v>106919</v>
      </c>
      <c r="AY292" s="1">
        <v>10</v>
      </c>
      <c r="AZ292" s="40">
        <f>IF(S292&lt;6,6,S292)</f>
        <v>14</v>
      </c>
      <c r="BA292" s="8">
        <f t="shared" si="160"/>
        <v>-43081</v>
      </c>
    </row>
    <row r="293" customHeight="1" spans="1:53">
      <c r="A293" s="15">
        <v>290</v>
      </c>
      <c r="B293" s="16" t="s">
        <v>929</v>
      </c>
      <c r="C293" s="16" t="s">
        <v>930</v>
      </c>
      <c r="D293" s="16" t="s">
        <v>471</v>
      </c>
      <c r="E293" s="16" t="s">
        <v>927</v>
      </c>
      <c r="F293" s="17">
        <v>112595</v>
      </c>
      <c r="G293" s="17" t="s">
        <v>931</v>
      </c>
      <c r="H293" s="17" t="s">
        <v>132</v>
      </c>
      <c r="I293" s="17" t="s">
        <v>26</v>
      </c>
      <c r="J293" s="17">
        <v>19</v>
      </c>
      <c r="K293" s="17" t="s">
        <v>44</v>
      </c>
      <c r="L293" s="17" t="s">
        <v>133</v>
      </c>
      <c r="M293" s="20">
        <v>41815</v>
      </c>
      <c r="N293" s="20">
        <v>45468</v>
      </c>
      <c r="O293" s="20">
        <v>44587</v>
      </c>
      <c r="P293" s="44">
        <f t="shared" si="144"/>
        <v>2.41</v>
      </c>
      <c r="Q293" s="20">
        <v>43249</v>
      </c>
      <c r="R293" s="20">
        <v>45440</v>
      </c>
      <c r="S293" s="26">
        <f t="shared" si="147"/>
        <v>28</v>
      </c>
      <c r="T293" s="25">
        <v>720</v>
      </c>
      <c r="U293" s="25">
        <v>150000</v>
      </c>
      <c r="V293" s="25">
        <f t="shared" si="148"/>
        <v>106919</v>
      </c>
      <c r="W293" s="26">
        <f t="shared" si="149"/>
        <v>-1</v>
      </c>
      <c r="X293" s="24"/>
      <c r="Y293" s="24">
        <v>1500</v>
      </c>
      <c r="Z293" s="17">
        <v>1</v>
      </c>
      <c r="AA293" s="24">
        <f t="shared" si="150"/>
        <v>7048</v>
      </c>
      <c r="AB293" s="17"/>
      <c r="AC293" s="29">
        <v>44896</v>
      </c>
      <c r="AD293" s="15">
        <v>2620</v>
      </c>
      <c r="AE293" s="30">
        <v>45100</v>
      </c>
      <c r="AF293" s="31">
        <f t="shared" si="184"/>
        <v>204</v>
      </c>
      <c r="AG293" s="32">
        <f t="shared" si="185"/>
        <v>1464</v>
      </c>
      <c r="AH293" s="15">
        <v>2052.79</v>
      </c>
      <c r="AI293" s="30">
        <v>45100</v>
      </c>
      <c r="AJ293" s="31">
        <f t="shared" si="169"/>
        <v>204</v>
      </c>
      <c r="AK293" s="32">
        <f t="shared" si="165"/>
        <v>1147</v>
      </c>
      <c r="AL293" s="15">
        <v>2375</v>
      </c>
      <c r="AM293" s="30">
        <v>45099</v>
      </c>
      <c r="AN293" s="31">
        <f t="shared" si="166"/>
        <v>203</v>
      </c>
      <c r="AO293" s="32">
        <f t="shared" si="167"/>
        <v>1321</v>
      </c>
      <c r="AP293" s="36">
        <f t="shared" si="153"/>
        <v>25767</v>
      </c>
      <c r="AQ293" s="32">
        <f t="shared" si="182"/>
        <v>25767</v>
      </c>
      <c r="AR293" s="36">
        <f t="shared" si="155"/>
        <v>42000</v>
      </c>
      <c r="AS293" s="32">
        <f t="shared" si="168"/>
        <v>3932</v>
      </c>
      <c r="AT293" s="32">
        <f t="shared" si="157"/>
        <v>67767</v>
      </c>
      <c r="AV293" s="1">
        <v>98500</v>
      </c>
      <c r="AW293" s="8">
        <f t="shared" si="158"/>
        <v>8419</v>
      </c>
      <c r="AX293" s="8">
        <f t="shared" si="159"/>
        <v>106919</v>
      </c>
      <c r="AY293" s="1">
        <v>10</v>
      </c>
      <c r="AZ293" s="40">
        <f>IF(S293&lt;6,6,S293)</f>
        <v>28</v>
      </c>
      <c r="BA293" s="8">
        <f t="shared" si="160"/>
        <v>-43081</v>
      </c>
    </row>
    <row r="294" ht="36" spans="1:53">
      <c r="A294" s="15">
        <v>291</v>
      </c>
      <c r="B294" s="16" t="s">
        <v>195</v>
      </c>
      <c r="C294" s="73" t="s">
        <v>932</v>
      </c>
      <c r="D294" s="16" t="s">
        <v>471</v>
      </c>
      <c r="E294" s="16" t="s">
        <v>927</v>
      </c>
      <c r="F294" s="17">
        <v>112594</v>
      </c>
      <c r="G294" s="17" t="s">
        <v>933</v>
      </c>
      <c r="H294" s="17" t="s">
        <v>132</v>
      </c>
      <c r="I294" s="17" t="s">
        <v>26</v>
      </c>
      <c r="J294" s="17">
        <v>19</v>
      </c>
      <c r="K294" s="17" t="s">
        <v>44</v>
      </c>
      <c r="L294" s="17" t="s">
        <v>133</v>
      </c>
      <c r="M294" s="20">
        <v>41598</v>
      </c>
      <c r="N294" s="20">
        <v>45250</v>
      </c>
      <c r="O294" s="20">
        <v>44587</v>
      </c>
      <c r="P294" s="44">
        <f t="shared" si="144"/>
        <v>1.82</v>
      </c>
      <c r="Q294" s="20">
        <v>43829</v>
      </c>
      <c r="R294" s="20">
        <v>46020</v>
      </c>
      <c r="S294" s="26">
        <f t="shared" si="147"/>
        <v>48</v>
      </c>
      <c r="T294" s="25">
        <v>720</v>
      </c>
      <c r="U294" s="25">
        <v>150000</v>
      </c>
      <c r="V294" s="25">
        <f t="shared" si="148"/>
        <v>98778</v>
      </c>
      <c r="W294" s="26">
        <f t="shared" si="149"/>
        <v>26</v>
      </c>
      <c r="X294" s="24"/>
      <c r="Y294" s="24">
        <v>1500</v>
      </c>
      <c r="Z294" s="17">
        <v>1</v>
      </c>
      <c r="AA294" s="24">
        <f t="shared" si="150"/>
        <v>9168</v>
      </c>
      <c r="AB294" s="17"/>
      <c r="AC294" s="29">
        <v>44896</v>
      </c>
      <c r="AD294" s="15">
        <v>2358</v>
      </c>
      <c r="AE294" s="30">
        <v>44914</v>
      </c>
      <c r="AF294" s="31">
        <f t="shared" si="184"/>
        <v>18</v>
      </c>
      <c r="AG294" s="32">
        <f t="shared" si="185"/>
        <v>116</v>
      </c>
      <c r="AH294" s="15">
        <v>4435</v>
      </c>
      <c r="AI294" s="30">
        <v>44914</v>
      </c>
      <c r="AJ294" s="31">
        <f t="shared" si="169"/>
        <v>18</v>
      </c>
      <c r="AK294" s="32">
        <f t="shared" si="165"/>
        <v>219</v>
      </c>
      <c r="AL294" s="15">
        <v>2375</v>
      </c>
      <c r="AM294" s="30">
        <v>44914</v>
      </c>
      <c r="AN294" s="31">
        <f t="shared" si="166"/>
        <v>18</v>
      </c>
      <c r="AO294" s="32">
        <f t="shared" si="167"/>
        <v>117</v>
      </c>
      <c r="AP294" s="36">
        <f t="shared" si="153"/>
        <v>17978</v>
      </c>
      <c r="AQ294" s="32">
        <f t="shared" si="182"/>
        <v>20000</v>
      </c>
      <c r="AR294" s="36">
        <f t="shared" si="155"/>
        <v>52500</v>
      </c>
      <c r="AS294" s="32">
        <f t="shared" si="168"/>
        <v>452</v>
      </c>
      <c r="AT294" s="32">
        <f t="shared" si="157"/>
        <v>72500</v>
      </c>
      <c r="AV294" s="1">
        <f t="shared" ref="AV294:AV303" si="186">98500-7500</f>
        <v>91000</v>
      </c>
      <c r="AW294" s="8">
        <f t="shared" si="158"/>
        <v>7778</v>
      </c>
      <c r="AX294" s="8">
        <f t="shared" si="159"/>
        <v>98778</v>
      </c>
      <c r="AY294" s="1">
        <v>10</v>
      </c>
      <c r="AZ294" s="40">
        <f>S294-W294+W294*0.5</f>
        <v>35</v>
      </c>
      <c r="BA294" s="8">
        <f t="shared" si="160"/>
        <v>-51222</v>
      </c>
    </row>
    <row r="295" customHeight="1" spans="1:53">
      <c r="A295" s="15">
        <v>292</v>
      </c>
      <c r="B295" s="16" t="s">
        <v>230</v>
      </c>
      <c r="C295" s="43" t="s">
        <v>934</v>
      </c>
      <c r="D295" s="43" t="s">
        <v>471</v>
      </c>
      <c r="E295" s="43" t="s">
        <v>666</v>
      </c>
      <c r="F295" s="15">
        <v>112583</v>
      </c>
      <c r="G295" s="15" t="s">
        <v>935</v>
      </c>
      <c r="H295" s="15" t="s">
        <v>132</v>
      </c>
      <c r="I295" s="15" t="s">
        <v>26</v>
      </c>
      <c r="J295" s="15">
        <v>19</v>
      </c>
      <c r="K295" s="17" t="s">
        <v>44</v>
      </c>
      <c r="L295" s="17" t="s">
        <v>133</v>
      </c>
      <c r="M295" s="29">
        <v>40459</v>
      </c>
      <c r="N295" s="20">
        <v>44112</v>
      </c>
      <c r="O295" s="20">
        <v>44587</v>
      </c>
      <c r="P295" s="44">
        <f t="shared" si="144"/>
        <v>-1.3</v>
      </c>
      <c r="Q295" s="29">
        <v>42916</v>
      </c>
      <c r="R295" s="29">
        <v>44104</v>
      </c>
      <c r="S295" s="26">
        <f t="shared" si="147"/>
        <v>-16</v>
      </c>
      <c r="T295" s="25"/>
      <c r="U295" s="25"/>
      <c r="V295" s="25">
        <f t="shared" si="148"/>
        <v>98778</v>
      </c>
      <c r="W295" s="26">
        <f t="shared" si="149"/>
        <v>0</v>
      </c>
      <c r="X295" s="24"/>
      <c r="Y295" s="24">
        <v>1500</v>
      </c>
      <c r="Z295" s="17">
        <v>1</v>
      </c>
      <c r="AA295" s="24">
        <f t="shared" si="150"/>
        <v>0</v>
      </c>
      <c r="AB295" s="17" t="s">
        <v>134</v>
      </c>
      <c r="AC295" s="29">
        <v>44896</v>
      </c>
      <c r="AD295" s="15"/>
      <c r="AE295" s="30"/>
      <c r="AF295" s="30"/>
      <c r="AG295" s="30"/>
      <c r="AH295" s="15"/>
      <c r="AI295" s="30"/>
      <c r="AJ295" s="31"/>
      <c r="AK295" s="32">
        <f t="shared" si="165"/>
        <v>0</v>
      </c>
      <c r="AL295" s="15"/>
      <c r="AM295" s="30"/>
      <c r="AN295" s="31"/>
      <c r="AO295" s="32">
        <f t="shared" si="167"/>
        <v>0</v>
      </c>
      <c r="AP295" s="36">
        <v>0</v>
      </c>
      <c r="AQ295" s="32">
        <v>20000</v>
      </c>
      <c r="AR295" s="36">
        <f t="shared" si="155"/>
        <v>0</v>
      </c>
      <c r="AS295" s="32">
        <f t="shared" si="168"/>
        <v>0</v>
      </c>
      <c r="AT295" s="32">
        <f t="shared" si="157"/>
        <v>20000</v>
      </c>
      <c r="AV295" s="1">
        <f t="shared" si="186"/>
        <v>91000</v>
      </c>
      <c r="AW295" s="8">
        <f t="shared" si="158"/>
        <v>7778</v>
      </c>
      <c r="AX295" s="8">
        <f t="shared" si="159"/>
        <v>98778</v>
      </c>
      <c r="AY295" s="1">
        <v>10</v>
      </c>
      <c r="AZ295" s="45">
        <v>0</v>
      </c>
      <c r="BA295" s="8">
        <f t="shared" si="160"/>
        <v>98778</v>
      </c>
    </row>
    <row r="296" customHeight="1" spans="1:53">
      <c r="A296" s="15">
        <v>293</v>
      </c>
      <c r="B296" s="16" t="s">
        <v>230</v>
      </c>
      <c r="C296" s="43" t="s">
        <v>936</v>
      </c>
      <c r="D296" s="43" t="s">
        <v>471</v>
      </c>
      <c r="E296" s="43" t="s">
        <v>666</v>
      </c>
      <c r="F296" s="15">
        <v>112588</v>
      </c>
      <c r="G296" s="15" t="s">
        <v>937</v>
      </c>
      <c r="H296" s="15" t="s">
        <v>132</v>
      </c>
      <c r="I296" s="15" t="s">
        <v>26</v>
      </c>
      <c r="J296" s="15">
        <v>19</v>
      </c>
      <c r="K296" s="17" t="s">
        <v>44</v>
      </c>
      <c r="L296" s="17" t="s">
        <v>133</v>
      </c>
      <c r="M296" s="29">
        <v>40448</v>
      </c>
      <c r="N296" s="20">
        <v>44101</v>
      </c>
      <c r="O296" s="20">
        <v>44587</v>
      </c>
      <c r="P296" s="44">
        <f t="shared" si="144"/>
        <v>-1.33</v>
      </c>
      <c r="Q296" s="29">
        <v>42916</v>
      </c>
      <c r="R296" s="29">
        <v>44104</v>
      </c>
      <c r="S296" s="26">
        <f t="shared" si="147"/>
        <v>-16</v>
      </c>
      <c r="T296" s="25"/>
      <c r="U296" s="25"/>
      <c r="V296" s="25">
        <f t="shared" si="148"/>
        <v>98778</v>
      </c>
      <c r="W296" s="26">
        <f t="shared" si="149"/>
        <v>0</v>
      </c>
      <c r="X296" s="24"/>
      <c r="Y296" s="24">
        <v>1500</v>
      </c>
      <c r="Z296" s="17">
        <v>1</v>
      </c>
      <c r="AA296" s="24">
        <f t="shared" si="150"/>
        <v>0</v>
      </c>
      <c r="AB296" s="17" t="s">
        <v>134</v>
      </c>
      <c r="AC296" s="29">
        <v>44896</v>
      </c>
      <c r="AD296" s="15"/>
      <c r="AE296" s="30"/>
      <c r="AF296" s="30"/>
      <c r="AG296" s="30"/>
      <c r="AH296" s="15"/>
      <c r="AI296" s="30"/>
      <c r="AJ296" s="31"/>
      <c r="AK296" s="32">
        <f t="shared" si="165"/>
        <v>0</v>
      </c>
      <c r="AL296" s="15"/>
      <c r="AM296" s="30"/>
      <c r="AN296" s="31"/>
      <c r="AO296" s="32">
        <f t="shared" si="167"/>
        <v>0</v>
      </c>
      <c r="AP296" s="36">
        <v>0</v>
      </c>
      <c r="AQ296" s="32">
        <v>20000</v>
      </c>
      <c r="AR296" s="36">
        <f t="shared" si="155"/>
        <v>0</v>
      </c>
      <c r="AS296" s="32">
        <f t="shared" si="168"/>
        <v>0</v>
      </c>
      <c r="AT296" s="32">
        <f t="shared" si="157"/>
        <v>20000</v>
      </c>
      <c r="AV296" s="1">
        <f t="shared" si="186"/>
        <v>91000</v>
      </c>
      <c r="AW296" s="8">
        <f t="shared" si="158"/>
        <v>7778</v>
      </c>
      <c r="AX296" s="8">
        <f t="shared" si="159"/>
        <v>98778</v>
      </c>
      <c r="AY296" s="1">
        <v>10</v>
      </c>
      <c r="AZ296" s="45">
        <v>0</v>
      </c>
      <c r="BA296" s="8">
        <f t="shared" si="160"/>
        <v>98778</v>
      </c>
    </row>
    <row r="297" customHeight="1" spans="1:53">
      <c r="A297" s="15">
        <v>294</v>
      </c>
      <c r="B297" s="16" t="s">
        <v>230</v>
      </c>
      <c r="C297" s="43" t="s">
        <v>938</v>
      </c>
      <c r="D297" s="43" t="s">
        <v>471</v>
      </c>
      <c r="E297" s="43" t="s">
        <v>666</v>
      </c>
      <c r="F297" s="15">
        <v>112584</v>
      </c>
      <c r="G297" s="15" t="s">
        <v>939</v>
      </c>
      <c r="H297" s="15" t="s">
        <v>132</v>
      </c>
      <c r="I297" s="15" t="s">
        <v>26</v>
      </c>
      <c r="J297" s="15">
        <v>19</v>
      </c>
      <c r="K297" s="17" t="s">
        <v>44</v>
      </c>
      <c r="L297" s="17" t="s">
        <v>133</v>
      </c>
      <c r="M297" s="29">
        <v>40448</v>
      </c>
      <c r="N297" s="20">
        <v>44101</v>
      </c>
      <c r="O297" s="20">
        <v>44587</v>
      </c>
      <c r="P297" s="44">
        <f t="shared" si="144"/>
        <v>-1.33</v>
      </c>
      <c r="Q297" s="29">
        <v>42916</v>
      </c>
      <c r="R297" s="29">
        <v>44104</v>
      </c>
      <c r="S297" s="26">
        <f t="shared" si="147"/>
        <v>-16</v>
      </c>
      <c r="T297" s="25"/>
      <c r="U297" s="25"/>
      <c r="V297" s="25">
        <f t="shared" si="148"/>
        <v>98778</v>
      </c>
      <c r="W297" s="26">
        <f t="shared" si="149"/>
        <v>0</v>
      </c>
      <c r="X297" s="24"/>
      <c r="Y297" s="24">
        <v>1500</v>
      </c>
      <c r="Z297" s="17">
        <v>1</v>
      </c>
      <c r="AA297" s="24">
        <f t="shared" si="150"/>
        <v>0</v>
      </c>
      <c r="AB297" s="17" t="s">
        <v>134</v>
      </c>
      <c r="AC297" s="29">
        <v>44896</v>
      </c>
      <c r="AD297" s="15"/>
      <c r="AE297" s="30"/>
      <c r="AF297" s="30"/>
      <c r="AG297" s="30"/>
      <c r="AH297" s="15"/>
      <c r="AI297" s="30"/>
      <c r="AJ297" s="31"/>
      <c r="AK297" s="32">
        <f t="shared" si="165"/>
        <v>0</v>
      </c>
      <c r="AL297" s="15"/>
      <c r="AM297" s="30"/>
      <c r="AN297" s="31"/>
      <c r="AO297" s="32">
        <f t="shared" si="167"/>
        <v>0</v>
      </c>
      <c r="AP297" s="36">
        <v>0</v>
      </c>
      <c r="AQ297" s="32">
        <v>20000</v>
      </c>
      <c r="AR297" s="36">
        <f t="shared" si="155"/>
        <v>0</v>
      </c>
      <c r="AS297" s="32">
        <f t="shared" si="168"/>
        <v>0</v>
      </c>
      <c r="AT297" s="32">
        <f t="shared" si="157"/>
        <v>20000</v>
      </c>
      <c r="AV297" s="1">
        <f t="shared" si="186"/>
        <v>91000</v>
      </c>
      <c r="AW297" s="8">
        <f t="shared" si="158"/>
        <v>7778</v>
      </c>
      <c r="AX297" s="8">
        <f t="shared" si="159"/>
        <v>98778</v>
      </c>
      <c r="AY297" s="1">
        <v>10</v>
      </c>
      <c r="AZ297" s="45">
        <v>0</v>
      </c>
      <c r="BA297" s="8">
        <f t="shared" si="160"/>
        <v>98778</v>
      </c>
    </row>
    <row r="298" customHeight="1" spans="1:53">
      <c r="A298" s="15">
        <v>295</v>
      </c>
      <c r="B298" s="16" t="s">
        <v>230</v>
      </c>
      <c r="C298" s="43" t="s">
        <v>940</v>
      </c>
      <c r="D298" s="43" t="s">
        <v>471</v>
      </c>
      <c r="E298" s="43" t="s">
        <v>666</v>
      </c>
      <c r="F298" s="15">
        <v>112591</v>
      </c>
      <c r="G298" s="15" t="s">
        <v>941</v>
      </c>
      <c r="H298" s="15" t="s">
        <v>132</v>
      </c>
      <c r="I298" s="15" t="s">
        <v>26</v>
      </c>
      <c r="J298" s="15">
        <v>19</v>
      </c>
      <c r="K298" s="17" t="s">
        <v>44</v>
      </c>
      <c r="L298" s="17" t="s">
        <v>133</v>
      </c>
      <c r="M298" s="29">
        <v>40448</v>
      </c>
      <c r="N298" s="20">
        <v>44101</v>
      </c>
      <c r="O298" s="20">
        <v>44587</v>
      </c>
      <c r="P298" s="44">
        <f t="shared" si="144"/>
        <v>-1.33</v>
      </c>
      <c r="Q298" s="29">
        <v>42916</v>
      </c>
      <c r="R298" s="29">
        <v>44104</v>
      </c>
      <c r="S298" s="26">
        <f t="shared" si="147"/>
        <v>-16</v>
      </c>
      <c r="T298" s="25"/>
      <c r="U298" s="25"/>
      <c r="V298" s="25">
        <f t="shared" si="148"/>
        <v>98778</v>
      </c>
      <c r="W298" s="26">
        <f t="shared" si="149"/>
        <v>0</v>
      </c>
      <c r="X298" s="24"/>
      <c r="Y298" s="24">
        <v>1500</v>
      </c>
      <c r="Z298" s="17">
        <v>1</v>
      </c>
      <c r="AA298" s="24">
        <f t="shared" si="150"/>
        <v>0</v>
      </c>
      <c r="AB298" s="17" t="s">
        <v>134</v>
      </c>
      <c r="AC298" s="29">
        <v>44896</v>
      </c>
      <c r="AD298" s="15"/>
      <c r="AE298" s="30"/>
      <c r="AF298" s="30"/>
      <c r="AG298" s="30"/>
      <c r="AH298" s="15"/>
      <c r="AI298" s="30"/>
      <c r="AJ298" s="31"/>
      <c r="AK298" s="32">
        <f t="shared" si="165"/>
        <v>0</v>
      </c>
      <c r="AL298" s="15"/>
      <c r="AM298" s="30"/>
      <c r="AN298" s="31"/>
      <c r="AO298" s="32">
        <f t="shared" si="167"/>
        <v>0</v>
      </c>
      <c r="AP298" s="36">
        <v>0</v>
      </c>
      <c r="AQ298" s="32">
        <v>20000</v>
      </c>
      <c r="AR298" s="36">
        <f t="shared" si="155"/>
        <v>0</v>
      </c>
      <c r="AS298" s="32">
        <f t="shared" si="168"/>
        <v>0</v>
      </c>
      <c r="AT298" s="32">
        <f t="shared" si="157"/>
        <v>20000</v>
      </c>
      <c r="AV298" s="1">
        <f t="shared" si="186"/>
        <v>91000</v>
      </c>
      <c r="AW298" s="8">
        <f t="shared" si="158"/>
        <v>7778</v>
      </c>
      <c r="AX298" s="8">
        <f t="shared" si="159"/>
        <v>98778</v>
      </c>
      <c r="AY298" s="1">
        <v>10</v>
      </c>
      <c r="AZ298" s="45">
        <v>0</v>
      </c>
      <c r="BA298" s="8">
        <f t="shared" si="160"/>
        <v>98778</v>
      </c>
    </row>
    <row r="299" customHeight="1" spans="1:53">
      <c r="A299" s="15">
        <v>296</v>
      </c>
      <c r="B299" s="16" t="s">
        <v>230</v>
      </c>
      <c r="C299" s="16" t="s">
        <v>942</v>
      </c>
      <c r="D299" s="16" t="s">
        <v>471</v>
      </c>
      <c r="E299" s="16" t="s">
        <v>666</v>
      </c>
      <c r="F299" s="17">
        <v>112586</v>
      </c>
      <c r="G299" s="17" t="s">
        <v>943</v>
      </c>
      <c r="H299" s="20" t="s">
        <v>132</v>
      </c>
      <c r="I299" s="17" t="s">
        <v>26</v>
      </c>
      <c r="J299" s="17">
        <v>19</v>
      </c>
      <c r="K299" s="17" t="s">
        <v>44</v>
      </c>
      <c r="L299" s="17" t="s">
        <v>133</v>
      </c>
      <c r="M299" s="20">
        <v>41526</v>
      </c>
      <c r="N299" s="20">
        <v>45178</v>
      </c>
      <c r="O299" s="20">
        <v>44587</v>
      </c>
      <c r="P299" s="44">
        <f t="shared" si="144"/>
        <v>1.62</v>
      </c>
      <c r="Q299" s="20">
        <v>44104</v>
      </c>
      <c r="R299" s="20">
        <v>45564</v>
      </c>
      <c r="S299" s="26">
        <f t="shared" si="147"/>
        <v>33</v>
      </c>
      <c r="T299" s="25">
        <v>720</v>
      </c>
      <c r="U299" s="25">
        <v>150000</v>
      </c>
      <c r="V299" s="25">
        <f t="shared" si="148"/>
        <v>98778</v>
      </c>
      <c r="W299" s="26">
        <f t="shared" si="149"/>
        <v>13</v>
      </c>
      <c r="X299" s="24"/>
      <c r="Y299" s="24">
        <v>1500</v>
      </c>
      <c r="Z299" s="17">
        <v>1</v>
      </c>
      <c r="AA299" s="24">
        <f t="shared" si="150"/>
        <v>1834</v>
      </c>
      <c r="AB299" s="17"/>
      <c r="AC299" s="29">
        <v>44896</v>
      </c>
      <c r="AD299" s="15">
        <v>1834</v>
      </c>
      <c r="AE299" s="30">
        <v>45024</v>
      </c>
      <c r="AF299" s="31">
        <f t="shared" ref="AF299:AF310" si="187">DATEDIF(AC299,AE299,"d")</f>
        <v>128</v>
      </c>
      <c r="AG299" s="32">
        <f t="shared" ref="AG299:AG310" si="188">IF((AD299/365)*AF299&gt;0,(AD299/365)*AF299,0)</f>
        <v>643</v>
      </c>
      <c r="AH299" s="15"/>
      <c r="AI299" s="30"/>
      <c r="AJ299" s="31"/>
      <c r="AK299" s="32">
        <f t="shared" ref="AK299:AK342" si="189">IF((AH299/365)*AJ299&gt;0,(AH299/365)*AJ299,0)</f>
        <v>0</v>
      </c>
      <c r="AL299" s="15"/>
      <c r="AM299" s="30"/>
      <c r="AN299" s="31"/>
      <c r="AO299" s="32">
        <f t="shared" ref="AO299:AO342" si="190">IF((AL299/365)*AN299&gt;0,(AL299/365)*AN299,0)</f>
        <v>0</v>
      </c>
      <c r="AP299" s="36">
        <f t="shared" si="153"/>
        <v>16002</v>
      </c>
      <c r="AQ299" s="32">
        <f t="shared" ref="AQ299:AQ318" si="191">IF(AP299&lt;20000,20000,AP299)</f>
        <v>20000</v>
      </c>
      <c r="AR299" s="36">
        <f t="shared" si="155"/>
        <v>40500</v>
      </c>
      <c r="AS299" s="32">
        <f t="shared" ref="AS299:AS342" si="192">AG299+AK299+AO299</f>
        <v>643</v>
      </c>
      <c r="AT299" s="32">
        <f t="shared" si="157"/>
        <v>60500</v>
      </c>
      <c r="AV299" s="1">
        <f t="shared" si="186"/>
        <v>91000</v>
      </c>
      <c r="AW299" s="8">
        <f t="shared" si="158"/>
        <v>7778</v>
      </c>
      <c r="AX299" s="8">
        <f t="shared" si="159"/>
        <v>98778</v>
      </c>
      <c r="AY299" s="1">
        <v>10</v>
      </c>
      <c r="AZ299" s="40">
        <f t="shared" ref="AZ299:AZ305" si="193">S299-W299+W299*0.5</f>
        <v>27</v>
      </c>
      <c r="BA299" s="8">
        <f t="shared" si="160"/>
        <v>-51222</v>
      </c>
    </row>
    <row r="300" customHeight="1" spans="1:53">
      <c r="A300" s="15">
        <v>297</v>
      </c>
      <c r="B300" s="16" t="s">
        <v>230</v>
      </c>
      <c r="C300" s="73" t="s">
        <v>944</v>
      </c>
      <c r="D300" s="16" t="s">
        <v>471</v>
      </c>
      <c r="E300" s="16" t="s">
        <v>666</v>
      </c>
      <c r="F300" s="17">
        <v>112590</v>
      </c>
      <c r="G300" s="17" t="s">
        <v>945</v>
      </c>
      <c r="H300" s="17" t="s">
        <v>132</v>
      </c>
      <c r="I300" s="17" t="s">
        <v>26</v>
      </c>
      <c r="J300" s="17">
        <v>19</v>
      </c>
      <c r="K300" s="17" t="s">
        <v>44</v>
      </c>
      <c r="L300" s="17" t="s">
        <v>918</v>
      </c>
      <c r="M300" s="20">
        <v>41540</v>
      </c>
      <c r="N300" s="20">
        <v>45192</v>
      </c>
      <c r="O300" s="20">
        <v>44587</v>
      </c>
      <c r="P300" s="44">
        <f t="shared" si="144"/>
        <v>1.66</v>
      </c>
      <c r="Q300" s="29">
        <v>44104</v>
      </c>
      <c r="R300" s="29">
        <v>45564</v>
      </c>
      <c r="S300" s="26">
        <f t="shared" si="147"/>
        <v>33</v>
      </c>
      <c r="T300" s="25">
        <v>720</v>
      </c>
      <c r="U300" s="25">
        <v>150000</v>
      </c>
      <c r="V300" s="25">
        <f t="shared" si="148"/>
        <v>98778</v>
      </c>
      <c r="W300" s="26">
        <f t="shared" si="149"/>
        <v>12</v>
      </c>
      <c r="X300" s="24"/>
      <c r="Y300" s="24">
        <v>1500</v>
      </c>
      <c r="Z300" s="17">
        <v>1</v>
      </c>
      <c r="AA300" s="24">
        <f t="shared" si="150"/>
        <v>1834</v>
      </c>
      <c r="AB300" s="17"/>
      <c r="AC300" s="29">
        <v>44896</v>
      </c>
      <c r="AD300" s="15">
        <v>1834</v>
      </c>
      <c r="AE300" s="30">
        <v>45199</v>
      </c>
      <c r="AF300" s="31">
        <f t="shared" si="187"/>
        <v>303</v>
      </c>
      <c r="AG300" s="32">
        <f t="shared" si="188"/>
        <v>1522</v>
      </c>
      <c r="AH300" s="15"/>
      <c r="AI300" s="30"/>
      <c r="AJ300" s="31"/>
      <c r="AK300" s="32">
        <f t="shared" si="189"/>
        <v>0</v>
      </c>
      <c r="AL300" s="15"/>
      <c r="AM300" s="30"/>
      <c r="AN300" s="31"/>
      <c r="AO300" s="32">
        <f t="shared" si="190"/>
        <v>0</v>
      </c>
      <c r="AP300" s="36">
        <f t="shared" si="153"/>
        <v>16397</v>
      </c>
      <c r="AQ300" s="32">
        <f t="shared" si="191"/>
        <v>20000</v>
      </c>
      <c r="AR300" s="36">
        <f t="shared" si="155"/>
        <v>40500</v>
      </c>
      <c r="AS300" s="32">
        <f t="shared" si="192"/>
        <v>1522</v>
      </c>
      <c r="AT300" s="32">
        <f t="shared" si="157"/>
        <v>60500</v>
      </c>
      <c r="AV300" s="1">
        <f t="shared" si="186"/>
        <v>91000</v>
      </c>
      <c r="AW300" s="8">
        <f t="shared" si="158"/>
        <v>7778</v>
      </c>
      <c r="AX300" s="8">
        <f t="shared" si="159"/>
        <v>98778</v>
      </c>
      <c r="AY300" s="1">
        <v>10</v>
      </c>
      <c r="AZ300" s="40">
        <f t="shared" si="193"/>
        <v>27</v>
      </c>
      <c r="BA300" s="8">
        <f t="shared" si="160"/>
        <v>-51222</v>
      </c>
    </row>
    <row r="301" customHeight="1" spans="1:53">
      <c r="A301" s="15">
        <v>298</v>
      </c>
      <c r="B301" s="16" t="s">
        <v>230</v>
      </c>
      <c r="C301" s="16" t="s">
        <v>946</v>
      </c>
      <c r="D301" s="16" t="s">
        <v>471</v>
      </c>
      <c r="E301" s="16" t="s">
        <v>666</v>
      </c>
      <c r="F301" s="17">
        <v>112587</v>
      </c>
      <c r="G301" s="17" t="s">
        <v>947</v>
      </c>
      <c r="H301" s="17" t="s">
        <v>132</v>
      </c>
      <c r="I301" s="17" t="s">
        <v>26</v>
      </c>
      <c r="J301" s="17">
        <v>19</v>
      </c>
      <c r="K301" s="17" t="s">
        <v>44</v>
      </c>
      <c r="L301" s="17" t="s">
        <v>133</v>
      </c>
      <c r="M301" s="20">
        <v>41633</v>
      </c>
      <c r="N301" s="20">
        <v>45285</v>
      </c>
      <c r="O301" s="20">
        <v>44587</v>
      </c>
      <c r="P301" s="44">
        <f t="shared" si="144"/>
        <v>1.91</v>
      </c>
      <c r="Q301" s="29">
        <v>44104</v>
      </c>
      <c r="R301" s="29">
        <v>45564</v>
      </c>
      <c r="S301" s="26">
        <f t="shared" si="147"/>
        <v>33</v>
      </c>
      <c r="T301" s="25">
        <v>720</v>
      </c>
      <c r="U301" s="25">
        <v>150000</v>
      </c>
      <c r="V301" s="25">
        <f t="shared" si="148"/>
        <v>98778</v>
      </c>
      <c r="W301" s="26">
        <f t="shared" si="149"/>
        <v>9</v>
      </c>
      <c r="X301" s="24"/>
      <c r="Y301" s="24">
        <v>1500</v>
      </c>
      <c r="Z301" s="17">
        <v>1</v>
      </c>
      <c r="AA301" s="24">
        <f t="shared" si="150"/>
        <v>8180</v>
      </c>
      <c r="AB301" s="17"/>
      <c r="AC301" s="29">
        <v>44896</v>
      </c>
      <c r="AD301" s="15">
        <v>1834</v>
      </c>
      <c r="AE301" s="30">
        <v>44919</v>
      </c>
      <c r="AF301" s="31">
        <f t="shared" si="187"/>
        <v>23</v>
      </c>
      <c r="AG301" s="32">
        <f t="shared" si="188"/>
        <v>116</v>
      </c>
      <c r="AH301" s="15">
        <v>3268</v>
      </c>
      <c r="AI301" s="30">
        <v>44919</v>
      </c>
      <c r="AJ301" s="31">
        <f t="shared" ref="AJ301:AJ333" si="194">DATEDIF(AC301,AI301,"d")</f>
        <v>23</v>
      </c>
      <c r="AK301" s="32">
        <f t="shared" si="189"/>
        <v>206</v>
      </c>
      <c r="AL301" s="15">
        <v>3078</v>
      </c>
      <c r="AM301" s="30">
        <v>44919</v>
      </c>
      <c r="AN301" s="31">
        <f t="shared" ref="AN301:AN333" si="195">DATEDIF(AC301,AM301,"d")</f>
        <v>23</v>
      </c>
      <c r="AO301" s="32">
        <f t="shared" si="190"/>
        <v>194</v>
      </c>
      <c r="AP301" s="36">
        <f t="shared" si="153"/>
        <v>18867</v>
      </c>
      <c r="AQ301" s="32">
        <f t="shared" si="191"/>
        <v>20000</v>
      </c>
      <c r="AR301" s="36">
        <f t="shared" si="155"/>
        <v>43500</v>
      </c>
      <c r="AS301" s="32">
        <f t="shared" si="192"/>
        <v>516</v>
      </c>
      <c r="AT301" s="32">
        <f t="shared" si="157"/>
        <v>63500</v>
      </c>
      <c r="AV301" s="1">
        <f t="shared" si="186"/>
        <v>91000</v>
      </c>
      <c r="AW301" s="8">
        <f t="shared" si="158"/>
        <v>7778</v>
      </c>
      <c r="AX301" s="8">
        <f t="shared" si="159"/>
        <v>98778</v>
      </c>
      <c r="AY301" s="1">
        <v>10</v>
      </c>
      <c r="AZ301" s="40">
        <f t="shared" si="193"/>
        <v>29</v>
      </c>
      <c r="BA301" s="8">
        <f t="shared" si="160"/>
        <v>-51222</v>
      </c>
    </row>
    <row r="302" customHeight="1" spans="1:53">
      <c r="A302" s="15">
        <v>299</v>
      </c>
      <c r="B302" s="16" t="s">
        <v>230</v>
      </c>
      <c r="C302" s="73" t="s">
        <v>948</v>
      </c>
      <c r="D302" s="16" t="s">
        <v>471</v>
      </c>
      <c r="E302" s="16" t="s">
        <v>666</v>
      </c>
      <c r="F302" s="17">
        <v>112585</v>
      </c>
      <c r="G302" s="17" t="s">
        <v>949</v>
      </c>
      <c r="H302" s="17" t="s">
        <v>132</v>
      </c>
      <c r="I302" s="17" t="s">
        <v>26</v>
      </c>
      <c r="J302" s="17">
        <v>19</v>
      </c>
      <c r="K302" s="17" t="s">
        <v>44</v>
      </c>
      <c r="L302" s="17" t="s">
        <v>133</v>
      </c>
      <c r="M302" s="20">
        <v>41633</v>
      </c>
      <c r="N302" s="20">
        <v>45285</v>
      </c>
      <c r="O302" s="20">
        <v>44587</v>
      </c>
      <c r="P302" s="44">
        <f t="shared" si="144"/>
        <v>1.91</v>
      </c>
      <c r="Q302" s="29">
        <v>44104</v>
      </c>
      <c r="R302" s="29">
        <v>45564</v>
      </c>
      <c r="S302" s="26">
        <f t="shared" si="147"/>
        <v>33</v>
      </c>
      <c r="T302" s="25">
        <v>720</v>
      </c>
      <c r="U302" s="25">
        <v>150000</v>
      </c>
      <c r="V302" s="25">
        <f t="shared" si="148"/>
        <v>98778</v>
      </c>
      <c r="W302" s="26">
        <f t="shared" si="149"/>
        <v>9</v>
      </c>
      <c r="X302" s="24"/>
      <c r="Y302" s="24">
        <v>1500</v>
      </c>
      <c r="Z302" s="17">
        <v>1</v>
      </c>
      <c r="AA302" s="24">
        <f t="shared" si="150"/>
        <v>8180</v>
      </c>
      <c r="AB302" s="17"/>
      <c r="AC302" s="29">
        <v>44896</v>
      </c>
      <c r="AD302" s="15">
        <v>1834</v>
      </c>
      <c r="AE302" s="30">
        <v>44918</v>
      </c>
      <c r="AF302" s="31">
        <f t="shared" si="187"/>
        <v>22</v>
      </c>
      <c r="AG302" s="32">
        <f t="shared" si="188"/>
        <v>111</v>
      </c>
      <c r="AH302" s="15">
        <v>3268</v>
      </c>
      <c r="AI302" s="30">
        <v>44964</v>
      </c>
      <c r="AJ302" s="31">
        <f t="shared" si="194"/>
        <v>68</v>
      </c>
      <c r="AK302" s="32">
        <f t="shared" si="189"/>
        <v>609</v>
      </c>
      <c r="AL302" s="15">
        <v>3078</v>
      </c>
      <c r="AM302" s="30">
        <v>44919</v>
      </c>
      <c r="AN302" s="31">
        <f t="shared" si="195"/>
        <v>23</v>
      </c>
      <c r="AO302" s="32">
        <f t="shared" si="190"/>
        <v>194</v>
      </c>
      <c r="AP302" s="36">
        <f t="shared" si="153"/>
        <v>18867</v>
      </c>
      <c r="AQ302" s="32">
        <f t="shared" si="191"/>
        <v>20000</v>
      </c>
      <c r="AR302" s="36">
        <f t="shared" si="155"/>
        <v>43500</v>
      </c>
      <c r="AS302" s="32">
        <f t="shared" si="192"/>
        <v>914</v>
      </c>
      <c r="AT302" s="32">
        <f t="shared" si="157"/>
        <v>63500</v>
      </c>
      <c r="AV302" s="1">
        <f t="shared" si="186"/>
        <v>91000</v>
      </c>
      <c r="AW302" s="8">
        <f t="shared" si="158"/>
        <v>7778</v>
      </c>
      <c r="AX302" s="8">
        <f t="shared" si="159"/>
        <v>98778</v>
      </c>
      <c r="AY302" s="1">
        <v>10</v>
      </c>
      <c r="AZ302" s="40">
        <f t="shared" si="193"/>
        <v>29</v>
      </c>
      <c r="BA302" s="8">
        <f t="shared" si="160"/>
        <v>-51222</v>
      </c>
    </row>
    <row r="303" customHeight="1" spans="1:53">
      <c r="A303" s="15">
        <v>300</v>
      </c>
      <c r="B303" s="16" t="s">
        <v>230</v>
      </c>
      <c r="C303" s="73" t="s">
        <v>950</v>
      </c>
      <c r="D303" s="16" t="s">
        <v>471</v>
      </c>
      <c r="E303" s="16" t="s">
        <v>666</v>
      </c>
      <c r="F303" s="17">
        <v>112581</v>
      </c>
      <c r="G303" s="17" t="s">
        <v>951</v>
      </c>
      <c r="H303" s="17" t="s">
        <v>132</v>
      </c>
      <c r="I303" s="17" t="s">
        <v>26</v>
      </c>
      <c r="J303" s="17">
        <v>19</v>
      </c>
      <c r="K303" s="17" t="s">
        <v>44</v>
      </c>
      <c r="L303" s="17" t="s">
        <v>133</v>
      </c>
      <c r="M303" s="20">
        <v>41617</v>
      </c>
      <c r="N303" s="20">
        <v>45269</v>
      </c>
      <c r="O303" s="20">
        <v>44587</v>
      </c>
      <c r="P303" s="44">
        <f t="shared" si="144"/>
        <v>1.87</v>
      </c>
      <c r="Q303" s="29">
        <v>44104</v>
      </c>
      <c r="R303" s="29">
        <v>45564</v>
      </c>
      <c r="S303" s="26">
        <f t="shared" si="147"/>
        <v>33</v>
      </c>
      <c r="T303" s="25">
        <v>720</v>
      </c>
      <c r="U303" s="25">
        <v>150000</v>
      </c>
      <c r="V303" s="25">
        <f t="shared" si="148"/>
        <v>98778</v>
      </c>
      <c r="W303" s="26">
        <f t="shared" si="149"/>
        <v>10</v>
      </c>
      <c r="X303" s="24"/>
      <c r="Y303" s="24">
        <v>1500</v>
      </c>
      <c r="Z303" s="17">
        <v>1</v>
      </c>
      <c r="AA303" s="24">
        <f t="shared" si="150"/>
        <v>8180</v>
      </c>
      <c r="AB303" s="17"/>
      <c r="AC303" s="29">
        <v>44896</v>
      </c>
      <c r="AD303" s="15">
        <v>1834</v>
      </c>
      <c r="AE303" s="30">
        <v>44905</v>
      </c>
      <c r="AF303" s="31">
        <f t="shared" si="187"/>
        <v>9</v>
      </c>
      <c r="AG303" s="32">
        <f t="shared" si="188"/>
        <v>45</v>
      </c>
      <c r="AH303" s="15">
        <v>3268</v>
      </c>
      <c r="AI303" s="30">
        <v>44947</v>
      </c>
      <c r="AJ303" s="31">
        <f t="shared" si="194"/>
        <v>51</v>
      </c>
      <c r="AK303" s="32">
        <f t="shared" si="189"/>
        <v>457</v>
      </c>
      <c r="AL303" s="15">
        <v>3078</v>
      </c>
      <c r="AM303" s="30">
        <v>44907</v>
      </c>
      <c r="AN303" s="31">
        <f t="shared" si="195"/>
        <v>11</v>
      </c>
      <c r="AO303" s="32">
        <f t="shared" si="190"/>
        <v>93</v>
      </c>
      <c r="AP303" s="36">
        <f t="shared" si="153"/>
        <v>18471</v>
      </c>
      <c r="AQ303" s="32">
        <f t="shared" si="191"/>
        <v>20000</v>
      </c>
      <c r="AR303" s="36">
        <f t="shared" si="155"/>
        <v>42000</v>
      </c>
      <c r="AS303" s="32">
        <f t="shared" si="192"/>
        <v>595</v>
      </c>
      <c r="AT303" s="32">
        <f t="shared" si="157"/>
        <v>62000</v>
      </c>
      <c r="AV303" s="1">
        <f t="shared" si="186"/>
        <v>91000</v>
      </c>
      <c r="AW303" s="8">
        <f t="shared" si="158"/>
        <v>7778</v>
      </c>
      <c r="AX303" s="8">
        <f t="shared" si="159"/>
        <v>98778</v>
      </c>
      <c r="AY303" s="1">
        <v>10</v>
      </c>
      <c r="AZ303" s="40">
        <f t="shared" si="193"/>
        <v>28</v>
      </c>
      <c r="BA303" s="8">
        <f t="shared" si="160"/>
        <v>-51222</v>
      </c>
    </row>
    <row r="304" customHeight="1" spans="1:53">
      <c r="A304" s="15">
        <v>301</v>
      </c>
      <c r="B304" s="16" t="s">
        <v>230</v>
      </c>
      <c r="C304" s="16" t="s">
        <v>952</v>
      </c>
      <c r="D304" s="16" t="s">
        <v>471</v>
      </c>
      <c r="E304" s="16" t="s">
        <v>666</v>
      </c>
      <c r="F304" s="17">
        <v>112582</v>
      </c>
      <c r="G304" s="17" t="s">
        <v>953</v>
      </c>
      <c r="H304" s="17" t="s">
        <v>132</v>
      </c>
      <c r="I304" s="17" t="s">
        <v>26</v>
      </c>
      <c r="J304" s="17">
        <v>19</v>
      </c>
      <c r="K304" s="17" t="s">
        <v>44</v>
      </c>
      <c r="L304" s="17" t="s">
        <v>133</v>
      </c>
      <c r="M304" s="20">
        <v>41738</v>
      </c>
      <c r="N304" s="20">
        <v>45391</v>
      </c>
      <c r="O304" s="20">
        <v>44587</v>
      </c>
      <c r="P304" s="44">
        <f t="shared" si="144"/>
        <v>2.2</v>
      </c>
      <c r="Q304" s="29">
        <v>44104</v>
      </c>
      <c r="R304" s="29">
        <v>45564</v>
      </c>
      <c r="S304" s="26">
        <f t="shared" si="147"/>
        <v>33</v>
      </c>
      <c r="T304" s="25">
        <v>720</v>
      </c>
      <c r="U304" s="25">
        <v>150000</v>
      </c>
      <c r="V304" s="25">
        <f t="shared" si="148"/>
        <v>106919</v>
      </c>
      <c r="W304" s="26">
        <f t="shared" si="149"/>
        <v>6</v>
      </c>
      <c r="X304" s="24"/>
      <c r="Y304" s="24">
        <v>1500</v>
      </c>
      <c r="Z304" s="17">
        <v>1</v>
      </c>
      <c r="AA304" s="24">
        <f t="shared" si="150"/>
        <v>9749</v>
      </c>
      <c r="AB304" s="17"/>
      <c r="AC304" s="29">
        <v>44896</v>
      </c>
      <c r="AD304" s="15">
        <v>2096</v>
      </c>
      <c r="AE304" s="30">
        <v>45024</v>
      </c>
      <c r="AF304" s="31">
        <f t="shared" si="187"/>
        <v>128</v>
      </c>
      <c r="AG304" s="32">
        <f t="shared" si="188"/>
        <v>735</v>
      </c>
      <c r="AH304" s="15">
        <v>4575</v>
      </c>
      <c r="AI304" s="30">
        <v>45024</v>
      </c>
      <c r="AJ304" s="31">
        <f t="shared" si="194"/>
        <v>128</v>
      </c>
      <c r="AK304" s="32">
        <f t="shared" si="189"/>
        <v>1604</v>
      </c>
      <c r="AL304" s="15">
        <v>3078</v>
      </c>
      <c r="AM304" s="30">
        <v>45117</v>
      </c>
      <c r="AN304" s="31">
        <f t="shared" si="195"/>
        <v>221</v>
      </c>
      <c r="AO304" s="32">
        <f t="shared" si="190"/>
        <v>1864</v>
      </c>
      <c r="AP304" s="36">
        <f t="shared" si="153"/>
        <v>23522</v>
      </c>
      <c r="AQ304" s="32">
        <f t="shared" si="191"/>
        <v>23522</v>
      </c>
      <c r="AR304" s="36">
        <f t="shared" si="155"/>
        <v>45000</v>
      </c>
      <c r="AS304" s="32">
        <f t="shared" si="192"/>
        <v>4203</v>
      </c>
      <c r="AT304" s="32">
        <f t="shared" si="157"/>
        <v>68522</v>
      </c>
      <c r="AV304" s="1">
        <v>98500</v>
      </c>
      <c r="AW304" s="8">
        <f t="shared" si="158"/>
        <v>8419</v>
      </c>
      <c r="AX304" s="8">
        <f t="shared" si="159"/>
        <v>106919</v>
      </c>
      <c r="AY304" s="1">
        <v>10</v>
      </c>
      <c r="AZ304" s="40">
        <f t="shared" si="193"/>
        <v>30</v>
      </c>
      <c r="BA304" s="8">
        <f t="shared" si="160"/>
        <v>-43081</v>
      </c>
    </row>
    <row r="305" customHeight="1" spans="1:53">
      <c r="A305" s="15">
        <v>302</v>
      </c>
      <c r="B305" s="16" t="s">
        <v>230</v>
      </c>
      <c r="C305" s="16" t="s">
        <v>954</v>
      </c>
      <c r="D305" s="16" t="s">
        <v>471</v>
      </c>
      <c r="E305" s="16" t="s">
        <v>666</v>
      </c>
      <c r="F305" s="17">
        <v>112580</v>
      </c>
      <c r="G305" s="17" t="s">
        <v>955</v>
      </c>
      <c r="H305" s="17" t="s">
        <v>132</v>
      </c>
      <c r="I305" s="17" t="s">
        <v>26</v>
      </c>
      <c r="J305" s="17">
        <v>19</v>
      </c>
      <c r="K305" s="17" t="s">
        <v>44</v>
      </c>
      <c r="L305" s="17" t="s">
        <v>133</v>
      </c>
      <c r="M305" s="20">
        <v>41849</v>
      </c>
      <c r="N305" s="20">
        <v>45502</v>
      </c>
      <c r="O305" s="20">
        <v>44587</v>
      </c>
      <c r="P305" s="44">
        <f t="shared" si="144"/>
        <v>2.51</v>
      </c>
      <c r="Q305" s="29">
        <v>44104</v>
      </c>
      <c r="R305" s="29">
        <v>45564</v>
      </c>
      <c r="S305" s="26">
        <f t="shared" si="147"/>
        <v>33</v>
      </c>
      <c r="T305" s="25">
        <v>720</v>
      </c>
      <c r="U305" s="25">
        <v>150000</v>
      </c>
      <c r="V305" s="25">
        <f t="shared" si="148"/>
        <v>106919</v>
      </c>
      <c r="W305" s="26">
        <f t="shared" si="149"/>
        <v>2</v>
      </c>
      <c r="X305" s="24"/>
      <c r="Y305" s="24">
        <v>1500</v>
      </c>
      <c r="Z305" s="17">
        <v>1</v>
      </c>
      <c r="AA305" s="24">
        <f t="shared" si="150"/>
        <v>10011</v>
      </c>
      <c r="AB305" s="17"/>
      <c r="AC305" s="29">
        <v>44896</v>
      </c>
      <c r="AD305" s="15">
        <v>2358</v>
      </c>
      <c r="AE305" s="30">
        <v>45127</v>
      </c>
      <c r="AF305" s="31">
        <f t="shared" si="187"/>
        <v>231</v>
      </c>
      <c r="AG305" s="32">
        <f t="shared" si="188"/>
        <v>1492</v>
      </c>
      <c r="AH305" s="15">
        <v>4575</v>
      </c>
      <c r="AI305" s="30">
        <v>45127</v>
      </c>
      <c r="AJ305" s="31">
        <f t="shared" si="194"/>
        <v>231</v>
      </c>
      <c r="AK305" s="32">
        <f t="shared" si="189"/>
        <v>2895</v>
      </c>
      <c r="AL305" s="15">
        <v>3078</v>
      </c>
      <c r="AM305" s="30">
        <v>45131</v>
      </c>
      <c r="AN305" s="31">
        <f t="shared" si="195"/>
        <v>235</v>
      </c>
      <c r="AO305" s="32">
        <f t="shared" si="190"/>
        <v>1982</v>
      </c>
      <c r="AP305" s="36">
        <f t="shared" si="153"/>
        <v>26837</v>
      </c>
      <c r="AQ305" s="32">
        <f t="shared" si="191"/>
        <v>26837</v>
      </c>
      <c r="AR305" s="36">
        <f t="shared" si="155"/>
        <v>48000</v>
      </c>
      <c r="AS305" s="32">
        <f t="shared" si="192"/>
        <v>6369</v>
      </c>
      <c r="AT305" s="32">
        <f t="shared" si="157"/>
        <v>74837</v>
      </c>
      <c r="AV305" s="1">
        <v>98500</v>
      </c>
      <c r="AW305" s="8">
        <f t="shared" si="158"/>
        <v>8419</v>
      </c>
      <c r="AX305" s="8">
        <f t="shared" si="159"/>
        <v>106919</v>
      </c>
      <c r="AY305" s="1">
        <v>10</v>
      </c>
      <c r="AZ305" s="40">
        <f t="shared" si="193"/>
        <v>32</v>
      </c>
      <c r="BA305" s="8">
        <f t="shared" si="160"/>
        <v>-43081</v>
      </c>
    </row>
    <row r="306" customHeight="1" spans="1:53">
      <c r="A306" s="15">
        <v>303</v>
      </c>
      <c r="B306" s="16" t="s">
        <v>956</v>
      </c>
      <c r="C306" s="16" t="s">
        <v>957</v>
      </c>
      <c r="D306" s="16" t="s">
        <v>844</v>
      </c>
      <c r="E306" s="16" t="s">
        <v>130</v>
      </c>
      <c r="F306" s="17">
        <v>112706</v>
      </c>
      <c r="G306" s="17" t="s">
        <v>958</v>
      </c>
      <c r="H306" s="17" t="s">
        <v>132</v>
      </c>
      <c r="I306" s="17" t="s">
        <v>26</v>
      </c>
      <c r="J306" s="17">
        <v>19</v>
      </c>
      <c r="K306" s="25" t="s">
        <v>44</v>
      </c>
      <c r="L306" s="25" t="s">
        <v>160</v>
      </c>
      <c r="M306" s="20">
        <v>42345</v>
      </c>
      <c r="N306" s="20">
        <v>45998</v>
      </c>
      <c r="O306" s="20">
        <v>44587</v>
      </c>
      <c r="P306" s="44">
        <f t="shared" si="144"/>
        <v>3.87</v>
      </c>
      <c r="Q306" s="20">
        <v>42684</v>
      </c>
      <c r="R306" s="20">
        <v>44874</v>
      </c>
      <c r="S306" s="26">
        <f t="shared" si="147"/>
        <v>10</v>
      </c>
      <c r="T306" s="25">
        <v>720</v>
      </c>
      <c r="U306" s="25">
        <v>150000</v>
      </c>
      <c r="V306" s="25">
        <f t="shared" si="148"/>
        <v>106919</v>
      </c>
      <c r="W306" s="26">
        <f t="shared" si="149"/>
        <v>-37</v>
      </c>
      <c r="X306" s="24"/>
      <c r="Y306" s="24">
        <v>1500</v>
      </c>
      <c r="Z306" s="17">
        <v>1</v>
      </c>
      <c r="AA306" s="24">
        <f t="shared" si="150"/>
        <v>6159</v>
      </c>
      <c r="AB306" s="17"/>
      <c r="AC306" s="29">
        <v>44896</v>
      </c>
      <c r="AD306" s="15">
        <v>1834</v>
      </c>
      <c r="AE306" s="30">
        <v>44935</v>
      </c>
      <c r="AF306" s="31">
        <f t="shared" si="187"/>
        <v>39</v>
      </c>
      <c r="AG306" s="32">
        <f t="shared" si="188"/>
        <v>196</v>
      </c>
      <c r="AH306" s="15">
        <v>1950.15</v>
      </c>
      <c r="AI306" s="30">
        <v>44936</v>
      </c>
      <c r="AJ306" s="31">
        <f t="shared" si="194"/>
        <v>40</v>
      </c>
      <c r="AK306" s="32">
        <f t="shared" si="189"/>
        <v>214</v>
      </c>
      <c r="AL306" s="15">
        <v>2375</v>
      </c>
      <c r="AM306" s="30">
        <v>44947</v>
      </c>
      <c r="AN306" s="31">
        <f t="shared" si="195"/>
        <v>51</v>
      </c>
      <c r="AO306" s="32">
        <f t="shared" si="190"/>
        <v>332</v>
      </c>
      <c r="AP306" s="36">
        <f t="shared" si="153"/>
        <v>41378</v>
      </c>
      <c r="AQ306" s="32">
        <f t="shared" si="191"/>
        <v>41378</v>
      </c>
      <c r="AR306" s="36">
        <f t="shared" si="155"/>
        <v>16500</v>
      </c>
      <c r="AS306" s="32">
        <f t="shared" si="192"/>
        <v>742</v>
      </c>
      <c r="AT306" s="32">
        <f t="shared" si="157"/>
        <v>57878</v>
      </c>
      <c r="AV306" s="1">
        <v>98500</v>
      </c>
      <c r="AW306" s="8">
        <f t="shared" si="158"/>
        <v>8419</v>
      </c>
      <c r="AX306" s="8">
        <f t="shared" si="159"/>
        <v>106919</v>
      </c>
      <c r="AY306" s="1">
        <v>10</v>
      </c>
      <c r="AZ306" s="40">
        <f>S306+1</f>
        <v>11</v>
      </c>
      <c r="BA306" s="8">
        <f t="shared" si="160"/>
        <v>-43081</v>
      </c>
    </row>
    <row r="307" customHeight="1" spans="1:53">
      <c r="A307" s="15">
        <v>304</v>
      </c>
      <c r="B307" s="17" t="s">
        <v>959</v>
      </c>
      <c r="C307" s="73" t="s">
        <v>960</v>
      </c>
      <c r="D307" s="17" t="s">
        <v>961</v>
      </c>
      <c r="E307" s="17" t="s">
        <v>909</v>
      </c>
      <c r="F307" s="17">
        <v>112740</v>
      </c>
      <c r="G307" s="17" t="s">
        <v>962</v>
      </c>
      <c r="H307" s="17" t="s">
        <v>132</v>
      </c>
      <c r="I307" s="17" t="s">
        <v>26</v>
      </c>
      <c r="J307" s="17">
        <v>19</v>
      </c>
      <c r="K307" s="17" t="s">
        <v>25</v>
      </c>
      <c r="L307" s="17" t="s">
        <v>199</v>
      </c>
      <c r="M307" s="20">
        <v>41648</v>
      </c>
      <c r="N307" s="20">
        <v>45300</v>
      </c>
      <c r="O307" s="20">
        <v>44587</v>
      </c>
      <c r="P307" s="44">
        <f t="shared" si="144"/>
        <v>1.95</v>
      </c>
      <c r="Q307" s="20">
        <v>43821</v>
      </c>
      <c r="R307" s="20">
        <v>46012</v>
      </c>
      <c r="S307" s="26">
        <f t="shared" si="147"/>
        <v>48</v>
      </c>
      <c r="T307" s="25">
        <v>720</v>
      </c>
      <c r="U307" s="25">
        <v>150000</v>
      </c>
      <c r="V307" s="25">
        <f t="shared" si="148"/>
        <v>117774</v>
      </c>
      <c r="W307" s="26">
        <f t="shared" si="149"/>
        <v>24</v>
      </c>
      <c r="X307" s="24">
        <v>78000</v>
      </c>
      <c r="Y307" s="24">
        <v>1500</v>
      </c>
      <c r="Z307" s="17">
        <v>1</v>
      </c>
      <c r="AA307" s="24">
        <f t="shared" si="150"/>
        <v>6262</v>
      </c>
      <c r="AB307" s="17"/>
      <c r="AC307" s="29">
        <v>44896</v>
      </c>
      <c r="AD307" s="15">
        <v>1834</v>
      </c>
      <c r="AE307" s="30">
        <v>44935</v>
      </c>
      <c r="AF307" s="31">
        <f t="shared" si="187"/>
        <v>39</v>
      </c>
      <c r="AG307" s="32">
        <f t="shared" si="188"/>
        <v>196</v>
      </c>
      <c r="AH307" s="15">
        <v>2052.79</v>
      </c>
      <c r="AI307" s="30">
        <v>44935</v>
      </c>
      <c r="AJ307" s="31">
        <f t="shared" si="194"/>
        <v>39</v>
      </c>
      <c r="AK307" s="32">
        <f t="shared" si="189"/>
        <v>219</v>
      </c>
      <c r="AL307" s="15">
        <v>2375</v>
      </c>
      <c r="AM307" s="30">
        <v>44936</v>
      </c>
      <c r="AN307" s="31">
        <f t="shared" si="195"/>
        <v>40</v>
      </c>
      <c r="AO307" s="32">
        <f t="shared" si="190"/>
        <v>260</v>
      </c>
      <c r="AP307" s="36">
        <f t="shared" si="153"/>
        <v>22966</v>
      </c>
      <c r="AQ307" s="32">
        <f t="shared" si="191"/>
        <v>22966</v>
      </c>
      <c r="AR307" s="36">
        <f t="shared" si="155"/>
        <v>54000</v>
      </c>
      <c r="AS307" s="32">
        <f t="shared" si="192"/>
        <v>675</v>
      </c>
      <c r="AT307" s="32">
        <f t="shared" si="157"/>
        <v>76966</v>
      </c>
      <c r="AV307" s="1">
        <v>108500</v>
      </c>
      <c r="AW307" s="8">
        <f t="shared" si="158"/>
        <v>9274</v>
      </c>
      <c r="AX307" s="8">
        <f t="shared" si="159"/>
        <v>117774</v>
      </c>
      <c r="AY307" s="1">
        <v>10</v>
      </c>
      <c r="AZ307" s="40">
        <f t="shared" ref="AZ307:AZ309" si="196">S307-W307+W307*0.5</f>
        <v>36</v>
      </c>
      <c r="BA307" s="8">
        <f t="shared" si="160"/>
        <v>-32226</v>
      </c>
    </row>
    <row r="308" customHeight="1" spans="1:53">
      <c r="A308" s="15">
        <v>305</v>
      </c>
      <c r="B308" s="16" t="s">
        <v>963</v>
      </c>
      <c r="C308" s="16" t="s">
        <v>964</v>
      </c>
      <c r="D308" s="16" t="s">
        <v>569</v>
      </c>
      <c r="E308" s="16" t="s">
        <v>909</v>
      </c>
      <c r="F308" s="17">
        <v>112577</v>
      </c>
      <c r="G308" s="17" t="s">
        <v>965</v>
      </c>
      <c r="H308" s="17" t="s">
        <v>132</v>
      </c>
      <c r="I308" s="17" t="s">
        <v>26</v>
      </c>
      <c r="J308" s="17">
        <v>19</v>
      </c>
      <c r="K308" s="17" t="s">
        <v>44</v>
      </c>
      <c r="L308" s="17" t="s">
        <v>133</v>
      </c>
      <c r="M308" s="20">
        <v>41731</v>
      </c>
      <c r="N308" s="20">
        <v>45384</v>
      </c>
      <c r="O308" s="20">
        <v>44587</v>
      </c>
      <c r="P308" s="44">
        <f t="shared" si="144"/>
        <v>2.18</v>
      </c>
      <c r="Q308" s="20">
        <v>43916</v>
      </c>
      <c r="R308" s="20">
        <v>45412</v>
      </c>
      <c r="S308" s="26">
        <f t="shared" si="147"/>
        <v>28</v>
      </c>
      <c r="T308" s="25">
        <v>720</v>
      </c>
      <c r="U308" s="25">
        <v>150000</v>
      </c>
      <c r="V308" s="25">
        <f t="shared" si="148"/>
        <v>106919</v>
      </c>
      <c r="W308" s="26">
        <f t="shared" si="149"/>
        <v>1</v>
      </c>
      <c r="X308" s="24"/>
      <c r="Y308" s="24">
        <v>1500</v>
      </c>
      <c r="Z308" s="17">
        <v>1</v>
      </c>
      <c r="AA308" s="24">
        <f t="shared" si="150"/>
        <v>7504</v>
      </c>
      <c r="AB308" s="17"/>
      <c r="AC308" s="29">
        <v>44896</v>
      </c>
      <c r="AD308" s="15">
        <v>2358</v>
      </c>
      <c r="AE308" s="30">
        <v>45022</v>
      </c>
      <c r="AF308" s="31">
        <f t="shared" si="187"/>
        <v>126</v>
      </c>
      <c r="AG308" s="32">
        <f t="shared" si="188"/>
        <v>814</v>
      </c>
      <c r="AH308" s="15">
        <v>2771.26</v>
      </c>
      <c r="AI308" s="30">
        <v>45022</v>
      </c>
      <c r="AJ308" s="31">
        <f t="shared" si="194"/>
        <v>126</v>
      </c>
      <c r="AK308" s="32">
        <f t="shared" si="189"/>
        <v>957</v>
      </c>
      <c r="AL308" s="15">
        <v>2375</v>
      </c>
      <c r="AM308" s="30">
        <v>45018</v>
      </c>
      <c r="AN308" s="31">
        <f t="shared" si="195"/>
        <v>122</v>
      </c>
      <c r="AO308" s="32">
        <f t="shared" si="190"/>
        <v>794</v>
      </c>
      <c r="AP308" s="36">
        <f t="shared" si="153"/>
        <v>23308</v>
      </c>
      <c r="AQ308" s="32">
        <f t="shared" si="191"/>
        <v>23308</v>
      </c>
      <c r="AR308" s="36">
        <f t="shared" si="155"/>
        <v>42000</v>
      </c>
      <c r="AS308" s="32">
        <f t="shared" si="192"/>
        <v>2565</v>
      </c>
      <c r="AT308" s="32">
        <f t="shared" si="157"/>
        <v>65308</v>
      </c>
      <c r="AV308" s="1">
        <v>98500</v>
      </c>
      <c r="AW308" s="8">
        <f t="shared" si="158"/>
        <v>8419</v>
      </c>
      <c r="AX308" s="8">
        <f t="shared" si="159"/>
        <v>106919</v>
      </c>
      <c r="AY308" s="1">
        <v>10</v>
      </c>
      <c r="AZ308" s="40">
        <f t="shared" si="196"/>
        <v>28</v>
      </c>
      <c r="BA308" s="8">
        <f t="shared" si="160"/>
        <v>-43081</v>
      </c>
    </row>
    <row r="309" customHeight="1" spans="1:53">
      <c r="A309" s="15">
        <v>306</v>
      </c>
      <c r="B309" s="16" t="s">
        <v>571</v>
      </c>
      <c r="C309" s="16" t="s">
        <v>966</v>
      </c>
      <c r="D309" s="16" t="s">
        <v>573</v>
      </c>
      <c r="E309" s="16" t="s">
        <v>130</v>
      </c>
      <c r="F309" s="17">
        <v>112921</v>
      </c>
      <c r="G309" s="17" t="s">
        <v>967</v>
      </c>
      <c r="H309" s="17" t="s">
        <v>132</v>
      </c>
      <c r="I309" s="17" t="s">
        <v>26</v>
      </c>
      <c r="J309" s="17">
        <v>19</v>
      </c>
      <c r="K309" s="17" t="s">
        <v>44</v>
      </c>
      <c r="L309" s="17" t="s">
        <v>133</v>
      </c>
      <c r="M309" s="20">
        <v>41963</v>
      </c>
      <c r="N309" s="20">
        <v>45616</v>
      </c>
      <c r="O309" s="20">
        <v>44587</v>
      </c>
      <c r="P309" s="44">
        <f t="shared" si="144"/>
        <v>2.82</v>
      </c>
      <c r="Q309" s="20">
        <v>44467</v>
      </c>
      <c r="R309" s="20">
        <v>45927</v>
      </c>
      <c r="S309" s="26">
        <f t="shared" si="147"/>
        <v>45</v>
      </c>
      <c r="T309" s="25">
        <v>720</v>
      </c>
      <c r="U309" s="25">
        <v>150000</v>
      </c>
      <c r="V309" s="25">
        <f t="shared" si="148"/>
        <v>106919</v>
      </c>
      <c r="W309" s="26">
        <f t="shared" si="149"/>
        <v>10</v>
      </c>
      <c r="X309" s="24"/>
      <c r="Y309" s="24">
        <v>1500</v>
      </c>
      <c r="Z309" s="17">
        <v>1</v>
      </c>
      <c r="AA309" s="24">
        <f t="shared" si="150"/>
        <v>7114</v>
      </c>
      <c r="AB309" s="17"/>
      <c r="AC309" s="29">
        <v>44896</v>
      </c>
      <c r="AD309" s="15">
        <v>1834</v>
      </c>
      <c r="AE309" s="30">
        <v>45108</v>
      </c>
      <c r="AF309" s="31">
        <f t="shared" si="187"/>
        <v>212</v>
      </c>
      <c r="AG309" s="32">
        <f t="shared" si="188"/>
        <v>1065</v>
      </c>
      <c r="AH309" s="15">
        <v>2904.52</v>
      </c>
      <c r="AI309" s="30">
        <v>45108</v>
      </c>
      <c r="AJ309" s="31">
        <f t="shared" si="194"/>
        <v>212</v>
      </c>
      <c r="AK309" s="32">
        <f t="shared" si="189"/>
        <v>1687</v>
      </c>
      <c r="AL309" s="15">
        <v>2375</v>
      </c>
      <c r="AM309" s="30">
        <v>45107</v>
      </c>
      <c r="AN309" s="31">
        <f t="shared" si="195"/>
        <v>211</v>
      </c>
      <c r="AO309" s="32">
        <f t="shared" si="190"/>
        <v>1373</v>
      </c>
      <c r="AP309" s="36">
        <f t="shared" si="153"/>
        <v>30151</v>
      </c>
      <c r="AQ309" s="32">
        <f t="shared" si="191"/>
        <v>30151</v>
      </c>
      <c r="AR309" s="36">
        <f t="shared" si="155"/>
        <v>60000</v>
      </c>
      <c r="AS309" s="32">
        <f t="shared" si="192"/>
        <v>4125</v>
      </c>
      <c r="AT309" s="32">
        <f t="shared" si="157"/>
        <v>90151</v>
      </c>
      <c r="AV309" s="1">
        <v>98500</v>
      </c>
      <c r="AW309" s="8">
        <f t="shared" si="158"/>
        <v>8419</v>
      </c>
      <c r="AX309" s="8">
        <f t="shared" si="159"/>
        <v>106919</v>
      </c>
      <c r="AY309" s="1">
        <v>10</v>
      </c>
      <c r="AZ309" s="40">
        <f t="shared" si="196"/>
        <v>40</v>
      </c>
      <c r="BA309" s="8">
        <f t="shared" si="160"/>
        <v>-43081</v>
      </c>
    </row>
    <row r="310" customHeight="1" spans="1:53">
      <c r="A310" s="15">
        <v>307</v>
      </c>
      <c r="B310" s="17" t="s">
        <v>968</v>
      </c>
      <c r="C310" s="16" t="s">
        <v>969</v>
      </c>
      <c r="D310" s="16" t="s">
        <v>909</v>
      </c>
      <c r="E310" s="16" t="s">
        <v>888</v>
      </c>
      <c r="F310" s="17">
        <v>112950</v>
      </c>
      <c r="G310" s="17" t="s">
        <v>970</v>
      </c>
      <c r="H310" s="17" t="s">
        <v>132</v>
      </c>
      <c r="I310" s="17" t="s">
        <v>26</v>
      </c>
      <c r="J310" s="17">
        <v>19</v>
      </c>
      <c r="K310" s="17" t="s">
        <v>44</v>
      </c>
      <c r="L310" s="17" t="s">
        <v>133</v>
      </c>
      <c r="M310" s="20">
        <v>41855</v>
      </c>
      <c r="N310" s="20">
        <v>45508</v>
      </c>
      <c r="O310" s="20">
        <v>44587</v>
      </c>
      <c r="P310" s="44">
        <f t="shared" si="144"/>
        <v>2.52</v>
      </c>
      <c r="Q310" s="20">
        <v>42874</v>
      </c>
      <c r="R310" s="20">
        <v>45064</v>
      </c>
      <c r="S310" s="26">
        <f t="shared" si="147"/>
        <v>16</v>
      </c>
      <c r="T310" s="25">
        <v>720</v>
      </c>
      <c r="U310" s="25">
        <v>150000</v>
      </c>
      <c r="V310" s="25">
        <f t="shared" si="148"/>
        <v>106919</v>
      </c>
      <c r="W310" s="26">
        <f t="shared" si="149"/>
        <v>-15</v>
      </c>
      <c r="X310" s="24"/>
      <c r="Y310" s="24">
        <v>1500</v>
      </c>
      <c r="Z310" s="17">
        <v>1</v>
      </c>
      <c r="AA310" s="24">
        <f t="shared" si="150"/>
        <v>5776</v>
      </c>
      <c r="AB310" s="17"/>
      <c r="AC310" s="29">
        <v>44896</v>
      </c>
      <c r="AD310" s="15">
        <v>1834</v>
      </c>
      <c r="AE310" s="30">
        <v>45146</v>
      </c>
      <c r="AF310" s="31">
        <f t="shared" si="187"/>
        <v>250</v>
      </c>
      <c r="AG310" s="32">
        <f t="shared" si="188"/>
        <v>1256</v>
      </c>
      <c r="AH310" s="15">
        <v>1567.26</v>
      </c>
      <c r="AI310" s="30">
        <v>45146</v>
      </c>
      <c r="AJ310" s="31">
        <f t="shared" si="194"/>
        <v>250</v>
      </c>
      <c r="AK310" s="32">
        <f t="shared" si="189"/>
        <v>1073</v>
      </c>
      <c r="AL310" s="15">
        <v>2375</v>
      </c>
      <c r="AM310" s="30">
        <v>45088</v>
      </c>
      <c r="AN310" s="31">
        <f t="shared" si="195"/>
        <v>192</v>
      </c>
      <c r="AO310" s="32">
        <f t="shared" si="190"/>
        <v>1249</v>
      </c>
      <c r="AP310" s="36">
        <f t="shared" si="153"/>
        <v>26944</v>
      </c>
      <c r="AQ310" s="32">
        <f t="shared" si="191"/>
        <v>26944</v>
      </c>
      <c r="AR310" s="36">
        <f t="shared" si="155"/>
        <v>24000</v>
      </c>
      <c r="AS310" s="32">
        <f t="shared" si="192"/>
        <v>3578</v>
      </c>
      <c r="AT310" s="32">
        <f t="shared" si="157"/>
        <v>50944</v>
      </c>
      <c r="AV310" s="1">
        <v>98500</v>
      </c>
      <c r="AW310" s="8">
        <f t="shared" si="158"/>
        <v>8419</v>
      </c>
      <c r="AX310" s="8">
        <f t="shared" si="159"/>
        <v>106919</v>
      </c>
      <c r="AY310" s="1">
        <v>10</v>
      </c>
      <c r="AZ310" s="40">
        <f t="shared" ref="AZ310:AZ315" si="197">IF(S310&lt;6,6,S310)</f>
        <v>16</v>
      </c>
      <c r="BA310" s="8">
        <f t="shared" si="160"/>
        <v>-43081</v>
      </c>
    </row>
    <row r="311" customHeight="1" spans="1:53">
      <c r="A311" s="15">
        <v>308</v>
      </c>
      <c r="B311" s="16" t="s">
        <v>971</v>
      </c>
      <c r="C311" s="16" t="s">
        <v>972</v>
      </c>
      <c r="D311" s="16" t="s">
        <v>909</v>
      </c>
      <c r="E311" s="16" t="s">
        <v>913</v>
      </c>
      <c r="F311" s="17">
        <v>112957</v>
      </c>
      <c r="G311" s="17" t="s">
        <v>973</v>
      </c>
      <c r="H311" s="17" t="s">
        <v>132</v>
      </c>
      <c r="I311" s="17" t="s">
        <v>26</v>
      </c>
      <c r="J311" s="17">
        <v>19</v>
      </c>
      <c r="K311" s="17" t="s">
        <v>43</v>
      </c>
      <c r="L311" s="17" t="s">
        <v>974</v>
      </c>
      <c r="M311" s="20">
        <v>41089</v>
      </c>
      <c r="N311" s="20">
        <v>44741</v>
      </c>
      <c r="O311" s="20">
        <v>44587</v>
      </c>
      <c r="P311" s="44">
        <f t="shared" si="144"/>
        <v>0.42</v>
      </c>
      <c r="Q311" s="20">
        <v>43252</v>
      </c>
      <c r="R311" s="20">
        <v>44742</v>
      </c>
      <c r="S311" s="26">
        <f t="shared" si="147"/>
        <v>5</v>
      </c>
      <c r="T311" s="25">
        <v>720</v>
      </c>
      <c r="U311" s="25">
        <v>150000</v>
      </c>
      <c r="V311" s="25">
        <f t="shared" si="148"/>
        <v>107787</v>
      </c>
      <c r="W311" s="26">
        <f t="shared" si="149"/>
        <v>0</v>
      </c>
      <c r="X311" s="24">
        <v>72600</v>
      </c>
      <c r="Y311" s="24">
        <v>1500</v>
      </c>
      <c r="Z311" s="17">
        <v>1</v>
      </c>
      <c r="AA311" s="24">
        <f t="shared" si="150"/>
        <v>4209</v>
      </c>
      <c r="AB311" s="17"/>
      <c r="AC311" s="29">
        <v>44896</v>
      </c>
      <c r="AD311" s="15">
        <v>1834</v>
      </c>
      <c r="AE311" s="30">
        <v>44740</v>
      </c>
      <c r="AF311" s="30"/>
      <c r="AG311" s="30"/>
      <c r="AH311" s="15"/>
      <c r="AI311" s="30"/>
      <c r="AJ311" s="31"/>
      <c r="AK311" s="32">
        <f t="shared" si="189"/>
        <v>0</v>
      </c>
      <c r="AL311" s="15">
        <v>2375</v>
      </c>
      <c r="AM311" s="30">
        <v>44740</v>
      </c>
      <c r="AN311" s="31">
        <v>0</v>
      </c>
      <c r="AO311" s="32">
        <f t="shared" si="190"/>
        <v>0</v>
      </c>
      <c r="AP311" s="36">
        <f t="shared" si="153"/>
        <v>4527</v>
      </c>
      <c r="AQ311" s="32">
        <f t="shared" si="191"/>
        <v>20000</v>
      </c>
      <c r="AR311" s="36">
        <f t="shared" si="155"/>
        <v>9000</v>
      </c>
      <c r="AS311" s="32">
        <f t="shared" si="192"/>
        <v>0</v>
      </c>
      <c r="AT311" s="32">
        <f t="shared" si="157"/>
        <v>29000</v>
      </c>
      <c r="AV311" s="1">
        <v>99300</v>
      </c>
      <c r="AW311" s="8">
        <f t="shared" si="158"/>
        <v>8487</v>
      </c>
      <c r="AX311" s="8">
        <f t="shared" si="159"/>
        <v>107787</v>
      </c>
      <c r="AY311" s="1">
        <v>10</v>
      </c>
      <c r="AZ311" s="40">
        <f t="shared" si="197"/>
        <v>6</v>
      </c>
      <c r="BA311" s="8">
        <f t="shared" si="160"/>
        <v>-42213</v>
      </c>
    </row>
    <row r="312" customHeight="1" spans="1:53">
      <c r="A312" s="15">
        <v>309</v>
      </c>
      <c r="B312" s="16" t="s">
        <v>975</v>
      </c>
      <c r="C312" s="16" t="s">
        <v>976</v>
      </c>
      <c r="D312" s="16" t="s">
        <v>909</v>
      </c>
      <c r="E312" s="16" t="s">
        <v>569</v>
      </c>
      <c r="F312" s="17">
        <v>112939</v>
      </c>
      <c r="G312" s="17" t="s">
        <v>977</v>
      </c>
      <c r="H312" s="17" t="s">
        <v>132</v>
      </c>
      <c r="I312" s="17" t="s">
        <v>27</v>
      </c>
      <c r="J312" s="17">
        <v>19</v>
      </c>
      <c r="K312" s="17" t="s">
        <v>25</v>
      </c>
      <c r="L312" s="17" t="s">
        <v>199</v>
      </c>
      <c r="M312" s="20">
        <v>41576</v>
      </c>
      <c r="N312" s="20">
        <v>45228</v>
      </c>
      <c r="O312" s="20">
        <v>44587</v>
      </c>
      <c r="P312" s="44">
        <f t="shared" si="144"/>
        <v>1.76</v>
      </c>
      <c r="Q312" s="20">
        <v>44849</v>
      </c>
      <c r="R312" s="20">
        <v>44895</v>
      </c>
      <c r="S312" s="26">
        <f t="shared" si="147"/>
        <v>10</v>
      </c>
      <c r="T312" s="25">
        <v>720</v>
      </c>
      <c r="U312" s="25">
        <v>150000</v>
      </c>
      <c r="V312" s="25">
        <f t="shared" si="148"/>
        <v>137312</v>
      </c>
      <c r="W312" s="26">
        <f t="shared" si="149"/>
        <v>-11</v>
      </c>
      <c r="X312" s="24">
        <v>88000</v>
      </c>
      <c r="Y312" s="24">
        <v>1500</v>
      </c>
      <c r="Z312" s="17">
        <v>1</v>
      </c>
      <c r="AA312" s="24">
        <f t="shared" si="150"/>
        <v>7262</v>
      </c>
      <c r="AB312" s="17"/>
      <c r="AC312" s="29">
        <v>44896</v>
      </c>
      <c r="AD312" s="15">
        <v>2620</v>
      </c>
      <c r="AE312" s="30">
        <v>45227</v>
      </c>
      <c r="AF312" s="31">
        <f t="shared" ref="AF312:AF317" si="198">DATEDIF(AC312,AE312,"d")</f>
        <v>331</v>
      </c>
      <c r="AG312" s="32">
        <f t="shared" ref="AG312:AG317" si="199">IF((AD312/365)*AF312&gt;0,(AD312/365)*AF312,0)</f>
        <v>2376</v>
      </c>
      <c r="AH312" s="15">
        <v>2266.78</v>
      </c>
      <c r="AI312" s="30">
        <v>45227</v>
      </c>
      <c r="AJ312" s="31">
        <f t="shared" si="194"/>
        <v>331</v>
      </c>
      <c r="AK312" s="32">
        <f t="shared" si="189"/>
        <v>2056</v>
      </c>
      <c r="AL312" s="15">
        <v>2375</v>
      </c>
      <c r="AM312" s="30">
        <v>45207</v>
      </c>
      <c r="AN312" s="31">
        <f t="shared" si="195"/>
        <v>311</v>
      </c>
      <c r="AO312" s="32">
        <f t="shared" si="190"/>
        <v>2024</v>
      </c>
      <c r="AP312" s="36">
        <f t="shared" si="153"/>
        <v>24167</v>
      </c>
      <c r="AQ312" s="32">
        <f t="shared" si="191"/>
        <v>24167</v>
      </c>
      <c r="AR312" s="36">
        <f t="shared" si="155"/>
        <v>16500</v>
      </c>
      <c r="AS312" s="32">
        <f t="shared" si="192"/>
        <v>6456</v>
      </c>
      <c r="AT312" s="32">
        <f t="shared" si="157"/>
        <v>40667</v>
      </c>
      <c r="AV312" s="1">
        <v>126500</v>
      </c>
      <c r="AW312" s="8">
        <f t="shared" si="158"/>
        <v>10812</v>
      </c>
      <c r="AX312" s="8">
        <f t="shared" si="159"/>
        <v>137312</v>
      </c>
      <c r="AY312" s="1">
        <v>10</v>
      </c>
      <c r="AZ312" s="40">
        <f t="shared" ref="AZ312:AZ313" si="200">S312+1</f>
        <v>11</v>
      </c>
      <c r="BA312" s="8">
        <f t="shared" si="160"/>
        <v>-12688</v>
      </c>
    </row>
    <row r="313" customHeight="1" spans="1:53">
      <c r="A313" s="15">
        <v>310</v>
      </c>
      <c r="B313" s="16" t="s">
        <v>978</v>
      </c>
      <c r="C313" s="16" t="s">
        <v>979</v>
      </c>
      <c r="D313" s="16" t="s">
        <v>980</v>
      </c>
      <c r="E313" s="16" t="s">
        <v>130</v>
      </c>
      <c r="F313" s="25">
        <v>112763</v>
      </c>
      <c r="G313" s="17" t="s">
        <v>981</v>
      </c>
      <c r="H313" s="17" t="s">
        <v>132</v>
      </c>
      <c r="I313" s="17" t="s">
        <v>26</v>
      </c>
      <c r="J313" s="17">
        <v>19</v>
      </c>
      <c r="K313" s="17" t="s">
        <v>44</v>
      </c>
      <c r="L313" s="17" t="s">
        <v>160</v>
      </c>
      <c r="M313" s="20">
        <v>42404</v>
      </c>
      <c r="N313" s="20">
        <v>46057</v>
      </c>
      <c r="O313" s="20">
        <v>44587</v>
      </c>
      <c r="P313" s="44">
        <f t="shared" si="144"/>
        <v>4.03</v>
      </c>
      <c r="Q313" s="20">
        <v>44857</v>
      </c>
      <c r="R313" s="20">
        <v>44895</v>
      </c>
      <c r="S313" s="26">
        <f t="shared" si="147"/>
        <v>10</v>
      </c>
      <c r="T313" s="25">
        <v>720</v>
      </c>
      <c r="U313" s="25">
        <v>150000</v>
      </c>
      <c r="V313" s="25">
        <f t="shared" si="148"/>
        <v>106919</v>
      </c>
      <c r="W313" s="26">
        <f t="shared" si="149"/>
        <v>-39</v>
      </c>
      <c r="X313" s="24"/>
      <c r="Y313" s="24">
        <v>1500</v>
      </c>
      <c r="Z313" s="17">
        <v>1</v>
      </c>
      <c r="AA313" s="24">
        <f t="shared" si="150"/>
        <v>1834</v>
      </c>
      <c r="AB313" s="17"/>
      <c r="AC313" s="29">
        <v>44896</v>
      </c>
      <c r="AD313" s="15">
        <v>1834</v>
      </c>
      <c r="AE313" s="30">
        <v>44910</v>
      </c>
      <c r="AF313" s="31">
        <f t="shared" si="198"/>
        <v>14</v>
      </c>
      <c r="AG313" s="32">
        <f t="shared" si="199"/>
        <v>70</v>
      </c>
      <c r="AH313" s="15"/>
      <c r="AI313" s="30"/>
      <c r="AJ313" s="31"/>
      <c r="AK313" s="32">
        <f t="shared" si="189"/>
        <v>0</v>
      </c>
      <c r="AL313" s="15"/>
      <c r="AM313" s="30"/>
      <c r="AN313" s="31"/>
      <c r="AO313" s="32">
        <f t="shared" si="190"/>
        <v>0</v>
      </c>
      <c r="AP313" s="36">
        <f t="shared" si="153"/>
        <v>43088</v>
      </c>
      <c r="AQ313" s="32">
        <f t="shared" si="191"/>
        <v>43088</v>
      </c>
      <c r="AR313" s="36">
        <f t="shared" si="155"/>
        <v>16500</v>
      </c>
      <c r="AS313" s="32">
        <f t="shared" si="192"/>
        <v>70</v>
      </c>
      <c r="AT313" s="32">
        <f t="shared" si="157"/>
        <v>59588</v>
      </c>
      <c r="AV313" s="1">
        <v>98500</v>
      </c>
      <c r="AW313" s="8">
        <f t="shared" si="158"/>
        <v>8419</v>
      </c>
      <c r="AX313" s="8">
        <f t="shared" si="159"/>
        <v>106919</v>
      </c>
      <c r="AY313" s="1">
        <v>10</v>
      </c>
      <c r="AZ313" s="40">
        <f t="shared" si="200"/>
        <v>11</v>
      </c>
      <c r="BA313" s="8">
        <f t="shared" si="160"/>
        <v>-43081</v>
      </c>
    </row>
    <row r="314" customHeight="1" spans="1:53">
      <c r="A314" s="15">
        <v>311</v>
      </c>
      <c r="B314" s="16" t="s">
        <v>982</v>
      </c>
      <c r="C314" s="16" t="s">
        <v>983</v>
      </c>
      <c r="D314" s="16" t="s">
        <v>984</v>
      </c>
      <c r="E314" s="16" t="s">
        <v>985</v>
      </c>
      <c r="F314" s="17">
        <v>112755</v>
      </c>
      <c r="G314" s="17" t="s">
        <v>986</v>
      </c>
      <c r="H314" s="17" t="s">
        <v>132</v>
      </c>
      <c r="I314" s="17" t="s">
        <v>26</v>
      </c>
      <c r="J314" s="17">
        <v>19</v>
      </c>
      <c r="K314" s="17" t="s">
        <v>44</v>
      </c>
      <c r="L314" s="17" t="s">
        <v>133</v>
      </c>
      <c r="M314" s="20">
        <v>41303</v>
      </c>
      <c r="N314" s="20">
        <v>44955</v>
      </c>
      <c r="O314" s="20">
        <v>44587</v>
      </c>
      <c r="P314" s="44">
        <f t="shared" si="144"/>
        <v>1.01</v>
      </c>
      <c r="Q314" s="20">
        <v>43490</v>
      </c>
      <c r="R314" s="20">
        <v>44956</v>
      </c>
      <c r="S314" s="26">
        <f t="shared" si="147"/>
        <v>12</v>
      </c>
      <c r="T314" s="25">
        <v>720</v>
      </c>
      <c r="U314" s="25">
        <v>150000</v>
      </c>
      <c r="V314" s="25">
        <f t="shared" si="148"/>
        <v>98778</v>
      </c>
      <c r="W314" s="26">
        <f t="shared" si="149"/>
        <v>0</v>
      </c>
      <c r="X314" s="24">
        <v>71800</v>
      </c>
      <c r="Y314" s="24">
        <v>1500</v>
      </c>
      <c r="Z314" s="17">
        <v>1</v>
      </c>
      <c r="AA314" s="24">
        <f t="shared" si="150"/>
        <v>4209</v>
      </c>
      <c r="AB314" s="17"/>
      <c r="AC314" s="29">
        <v>44896</v>
      </c>
      <c r="AD314" s="15">
        <v>1834</v>
      </c>
      <c r="AE314" s="30">
        <v>44947</v>
      </c>
      <c r="AF314" s="31">
        <f t="shared" si="198"/>
        <v>51</v>
      </c>
      <c r="AG314" s="32">
        <f t="shared" si="199"/>
        <v>256</v>
      </c>
      <c r="AH314" s="15"/>
      <c r="AI314" s="30"/>
      <c r="AJ314" s="31"/>
      <c r="AK314" s="32">
        <f t="shared" si="189"/>
        <v>0</v>
      </c>
      <c r="AL314" s="15">
        <v>2375</v>
      </c>
      <c r="AM314" s="30">
        <v>44946</v>
      </c>
      <c r="AN314" s="31">
        <f t="shared" si="195"/>
        <v>50</v>
      </c>
      <c r="AO314" s="32">
        <f t="shared" si="190"/>
        <v>325</v>
      </c>
      <c r="AP314" s="36">
        <f t="shared" si="153"/>
        <v>9977</v>
      </c>
      <c r="AQ314" s="32">
        <f t="shared" si="191"/>
        <v>20000</v>
      </c>
      <c r="AR314" s="36">
        <f t="shared" si="155"/>
        <v>18000</v>
      </c>
      <c r="AS314" s="32">
        <f t="shared" si="192"/>
        <v>581</v>
      </c>
      <c r="AT314" s="32">
        <f t="shared" si="157"/>
        <v>38000</v>
      </c>
      <c r="AV314" s="1">
        <f t="shared" ref="AV314:AV319" si="201">98500-7500</f>
        <v>91000</v>
      </c>
      <c r="AW314" s="8">
        <f t="shared" si="158"/>
        <v>7778</v>
      </c>
      <c r="AX314" s="8">
        <f t="shared" si="159"/>
        <v>98778</v>
      </c>
      <c r="AY314" s="1">
        <v>10</v>
      </c>
      <c r="AZ314" s="40">
        <f t="shared" si="197"/>
        <v>12</v>
      </c>
      <c r="BA314" s="8">
        <f t="shared" si="160"/>
        <v>-51222</v>
      </c>
    </row>
    <row r="315" customHeight="1" spans="1:53">
      <c r="A315" s="15">
        <v>312</v>
      </c>
      <c r="B315" s="16" t="s">
        <v>987</v>
      </c>
      <c r="C315" s="73" t="s">
        <v>988</v>
      </c>
      <c r="D315" s="16" t="s">
        <v>984</v>
      </c>
      <c r="E315" s="16" t="s">
        <v>989</v>
      </c>
      <c r="F315" s="17">
        <v>112733</v>
      </c>
      <c r="G315" s="17" t="s">
        <v>990</v>
      </c>
      <c r="H315" s="17" t="s">
        <v>132</v>
      </c>
      <c r="I315" s="17" t="s">
        <v>27</v>
      </c>
      <c r="J315" s="17">
        <v>14</v>
      </c>
      <c r="K315" s="17" t="s">
        <v>50</v>
      </c>
      <c r="L315" s="17" t="s">
        <v>991</v>
      </c>
      <c r="M315" s="20">
        <v>41541</v>
      </c>
      <c r="N315" s="20">
        <v>45193</v>
      </c>
      <c r="O315" s="20">
        <v>44587</v>
      </c>
      <c r="P315" s="44">
        <f t="shared" si="144"/>
        <v>1.66</v>
      </c>
      <c r="Q315" s="20">
        <v>43623</v>
      </c>
      <c r="R315" s="20">
        <v>45199</v>
      </c>
      <c r="S315" s="26">
        <f t="shared" si="147"/>
        <v>20</v>
      </c>
      <c r="T315" s="25">
        <v>720</v>
      </c>
      <c r="U315" s="25">
        <v>130000</v>
      </c>
      <c r="V315" s="25">
        <f t="shared" si="148"/>
        <v>115603</v>
      </c>
      <c r="W315" s="26">
        <f t="shared" si="149"/>
        <v>0</v>
      </c>
      <c r="X315" s="24">
        <v>77000</v>
      </c>
      <c r="Y315" s="24">
        <v>1500</v>
      </c>
      <c r="Z315" s="17">
        <v>1</v>
      </c>
      <c r="AA315" s="24">
        <f t="shared" si="150"/>
        <v>4108</v>
      </c>
      <c r="AB315" s="17"/>
      <c r="AC315" s="29">
        <v>44896</v>
      </c>
      <c r="AD315" s="15">
        <v>2358</v>
      </c>
      <c r="AE315" s="30">
        <v>45197</v>
      </c>
      <c r="AF315" s="31">
        <f t="shared" si="198"/>
        <v>301</v>
      </c>
      <c r="AG315" s="32">
        <f t="shared" si="199"/>
        <v>1945</v>
      </c>
      <c r="AH315" s="15"/>
      <c r="AI315" s="30"/>
      <c r="AJ315" s="31"/>
      <c r="AK315" s="32">
        <f t="shared" si="189"/>
        <v>0</v>
      </c>
      <c r="AL315" s="15">
        <v>1750</v>
      </c>
      <c r="AM315" s="30">
        <v>45198</v>
      </c>
      <c r="AN315" s="31">
        <f t="shared" si="195"/>
        <v>302</v>
      </c>
      <c r="AO315" s="32">
        <f t="shared" si="190"/>
        <v>1448</v>
      </c>
      <c r="AP315" s="36">
        <f t="shared" si="153"/>
        <v>19190</v>
      </c>
      <c r="AQ315" s="32">
        <f t="shared" si="191"/>
        <v>20000</v>
      </c>
      <c r="AR315" s="36">
        <f t="shared" si="155"/>
        <v>30000</v>
      </c>
      <c r="AS315" s="32">
        <f t="shared" si="192"/>
        <v>3393</v>
      </c>
      <c r="AT315" s="32">
        <f t="shared" si="157"/>
        <v>50000</v>
      </c>
      <c r="AV315" s="1">
        <v>106500</v>
      </c>
      <c r="AW315" s="8">
        <f t="shared" si="158"/>
        <v>9103</v>
      </c>
      <c r="AX315" s="8">
        <f t="shared" si="159"/>
        <v>115603</v>
      </c>
      <c r="AY315" s="1">
        <v>10</v>
      </c>
      <c r="AZ315" s="40">
        <f t="shared" si="197"/>
        <v>20</v>
      </c>
      <c r="BA315" s="8">
        <f t="shared" si="160"/>
        <v>-14397</v>
      </c>
    </row>
    <row r="316" customHeight="1" spans="1:53">
      <c r="A316" s="15">
        <v>313</v>
      </c>
      <c r="B316" s="16" t="s">
        <v>992</v>
      </c>
      <c r="C316" s="16" t="s">
        <v>993</v>
      </c>
      <c r="D316" s="16" t="s">
        <v>989</v>
      </c>
      <c r="E316" s="16" t="s">
        <v>984</v>
      </c>
      <c r="F316" s="17">
        <v>112817</v>
      </c>
      <c r="G316" s="17" t="s">
        <v>994</v>
      </c>
      <c r="H316" s="17" t="s">
        <v>132</v>
      </c>
      <c r="I316" s="17" t="s">
        <v>26</v>
      </c>
      <c r="J316" s="17">
        <v>14</v>
      </c>
      <c r="K316" s="17" t="s">
        <v>50</v>
      </c>
      <c r="L316" s="17" t="s">
        <v>991</v>
      </c>
      <c r="M316" s="20">
        <v>42747</v>
      </c>
      <c r="N316" s="20">
        <v>46399</v>
      </c>
      <c r="O316" s="20">
        <v>44587</v>
      </c>
      <c r="P316" s="44">
        <f t="shared" si="144"/>
        <v>4.96</v>
      </c>
      <c r="Q316" s="20">
        <v>42727</v>
      </c>
      <c r="R316" s="20">
        <v>44917</v>
      </c>
      <c r="S316" s="26">
        <f t="shared" si="147"/>
        <v>11</v>
      </c>
      <c r="T316" s="25">
        <v>720</v>
      </c>
      <c r="U316" s="25">
        <v>130000</v>
      </c>
      <c r="V316" s="25">
        <f t="shared" si="148"/>
        <v>115603</v>
      </c>
      <c r="W316" s="26">
        <f t="shared" si="149"/>
        <v>-49</v>
      </c>
      <c r="X316" s="24">
        <v>91800</v>
      </c>
      <c r="Y316" s="24">
        <v>1500</v>
      </c>
      <c r="Z316" s="17">
        <v>1</v>
      </c>
      <c r="AA316" s="24">
        <f t="shared" si="150"/>
        <v>3213</v>
      </c>
      <c r="AB316" s="17"/>
      <c r="AC316" s="29">
        <v>44896</v>
      </c>
      <c r="AD316" s="15"/>
      <c r="AE316" s="30">
        <v>44936</v>
      </c>
      <c r="AF316" s="31">
        <f t="shared" si="198"/>
        <v>40</v>
      </c>
      <c r="AG316" s="32">
        <f t="shared" si="199"/>
        <v>0</v>
      </c>
      <c r="AH316" s="15">
        <v>1463.07</v>
      </c>
      <c r="AI316" s="30">
        <v>44936</v>
      </c>
      <c r="AJ316" s="31">
        <f t="shared" si="194"/>
        <v>40</v>
      </c>
      <c r="AK316" s="32">
        <f t="shared" si="189"/>
        <v>160</v>
      </c>
      <c r="AL316" s="15">
        <v>1750</v>
      </c>
      <c r="AM316" s="30">
        <v>44939</v>
      </c>
      <c r="AN316" s="31">
        <f t="shared" si="195"/>
        <v>43</v>
      </c>
      <c r="AO316" s="32">
        <f t="shared" si="190"/>
        <v>206</v>
      </c>
      <c r="AP316" s="36">
        <f t="shared" si="153"/>
        <v>57339</v>
      </c>
      <c r="AQ316" s="32">
        <f t="shared" si="191"/>
        <v>57339</v>
      </c>
      <c r="AR316" s="36">
        <f t="shared" si="155"/>
        <v>18000</v>
      </c>
      <c r="AS316" s="32">
        <f t="shared" si="192"/>
        <v>366</v>
      </c>
      <c r="AT316" s="32">
        <f t="shared" si="157"/>
        <v>75339</v>
      </c>
      <c r="AV316" s="1">
        <v>106500</v>
      </c>
      <c r="AW316" s="8">
        <f t="shared" si="158"/>
        <v>9103</v>
      </c>
      <c r="AX316" s="8">
        <f t="shared" si="159"/>
        <v>115603</v>
      </c>
      <c r="AY316" s="1">
        <v>10</v>
      </c>
      <c r="AZ316" s="40">
        <f>S316+1</f>
        <v>12</v>
      </c>
      <c r="BA316" s="8">
        <f t="shared" si="160"/>
        <v>-14397</v>
      </c>
    </row>
    <row r="317" customHeight="1" spans="1:53">
      <c r="A317" s="15">
        <v>314</v>
      </c>
      <c r="B317" s="16" t="s">
        <v>217</v>
      </c>
      <c r="C317" s="73" t="s">
        <v>995</v>
      </c>
      <c r="D317" s="16" t="s">
        <v>996</v>
      </c>
      <c r="E317" s="16" t="s">
        <v>313</v>
      </c>
      <c r="F317" s="17">
        <v>112960</v>
      </c>
      <c r="G317" s="17" t="s">
        <v>997</v>
      </c>
      <c r="H317" s="17" t="s">
        <v>132</v>
      </c>
      <c r="I317" s="17" t="s">
        <v>26</v>
      </c>
      <c r="J317" s="17">
        <v>19</v>
      </c>
      <c r="K317" s="17" t="s">
        <v>42</v>
      </c>
      <c r="L317" s="17" t="s">
        <v>290</v>
      </c>
      <c r="M317" s="20">
        <v>41428</v>
      </c>
      <c r="N317" s="20">
        <v>45080</v>
      </c>
      <c r="O317" s="20">
        <v>44587</v>
      </c>
      <c r="P317" s="44">
        <f t="shared" si="144"/>
        <v>1.35</v>
      </c>
      <c r="Q317" s="20">
        <v>43921</v>
      </c>
      <c r="R317" s="20">
        <v>46111</v>
      </c>
      <c r="S317" s="26">
        <f t="shared" si="147"/>
        <v>51</v>
      </c>
      <c r="T317" s="25">
        <v>720</v>
      </c>
      <c r="U317" s="25">
        <v>150000</v>
      </c>
      <c r="V317" s="25">
        <f t="shared" si="148"/>
        <v>124286</v>
      </c>
      <c r="W317" s="26">
        <f t="shared" si="149"/>
        <v>34</v>
      </c>
      <c r="X317" s="24"/>
      <c r="Y317" s="24">
        <v>1500</v>
      </c>
      <c r="Z317" s="17">
        <v>1</v>
      </c>
      <c r="AA317" s="24">
        <f t="shared" si="150"/>
        <v>6262</v>
      </c>
      <c r="AB317" s="17"/>
      <c r="AC317" s="29">
        <v>44896</v>
      </c>
      <c r="AD317" s="15">
        <v>1834</v>
      </c>
      <c r="AE317" s="30">
        <v>45078</v>
      </c>
      <c r="AF317" s="31">
        <f t="shared" si="198"/>
        <v>182</v>
      </c>
      <c r="AG317" s="32">
        <f t="shared" si="199"/>
        <v>914</v>
      </c>
      <c r="AH317" s="15">
        <v>2052.79</v>
      </c>
      <c r="AI317" s="30">
        <v>45078</v>
      </c>
      <c r="AJ317" s="31">
        <f t="shared" si="194"/>
        <v>182</v>
      </c>
      <c r="AK317" s="32">
        <f t="shared" si="189"/>
        <v>1024</v>
      </c>
      <c r="AL317" s="15">
        <v>2375</v>
      </c>
      <c r="AM317" s="30">
        <v>45079</v>
      </c>
      <c r="AN317" s="31">
        <f t="shared" si="195"/>
        <v>183</v>
      </c>
      <c r="AO317" s="32">
        <f t="shared" si="190"/>
        <v>1191</v>
      </c>
      <c r="AP317" s="36">
        <f t="shared" si="153"/>
        <v>16779</v>
      </c>
      <c r="AQ317" s="32">
        <f t="shared" si="191"/>
        <v>20000</v>
      </c>
      <c r="AR317" s="36">
        <f t="shared" si="155"/>
        <v>51000</v>
      </c>
      <c r="AS317" s="32">
        <f t="shared" si="192"/>
        <v>3129</v>
      </c>
      <c r="AT317" s="32">
        <f t="shared" si="157"/>
        <v>71000</v>
      </c>
      <c r="AV317" s="1">
        <v>114500</v>
      </c>
      <c r="AW317" s="8">
        <f t="shared" si="158"/>
        <v>9786</v>
      </c>
      <c r="AX317" s="8">
        <f t="shared" si="159"/>
        <v>124286</v>
      </c>
      <c r="AY317" s="1">
        <v>10</v>
      </c>
      <c r="AZ317" s="40">
        <f>S317-W317+W317*0.5</f>
        <v>34</v>
      </c>
      <c r="BA317" s="8">
        <f t="shared" si="160"/>
        <v>-25714</v>
      </c>
    </row>
    <row r="318" customHeight="1" spans="1:53">
      <c r="A318" s="15">
        <v>315</v>
      </c>
      <c r="B318" s="16" t="s">
        <v>998</v>
      </c>
      <c r="C318" s="16" t="s">
        <v>999</v>
      </c>
      <c r="D318" s="16" t="s">
        <v>1000</v>
      </c>
      <c r="E318" s="16" t="s">
        <v>1001</v>
      </c>
      <c r="F318" s="17">
        <v>112686</v>
      </c>
      <c r="G318" s="17" t="s">
        <v>1002</v>
      </c>
      <c r="H318" s="17" t="s">
        <v>132</v>
      </c>
      <c r="I318" s="17" t="s">
        <v>26</v>
      </c>
      <c r="J318" s="17">
        <v>19</v>
      </c>
      <c r="K318" s="17" t="s">
        <v>44</v>
      </c>
      <c r="L318" s="17" t="s">
        <v>133</v>
      </c>
      <c r="M318" s="20">
        <v>41009</v>
      </c>
      <c r="N318" s="20">
        <v>44661</v>
      </c>
      <c r="O318" s="20">
        <v>44587</v>
      </c>
      <c r="P318" s="44">
        <f t="shared" si="144"/>
        <v>0.2</v>
      </c>
      <c r="Q318" s="20">
        <v>44373</v>
      </c>
      <c r="R318" s="20">
        <v>44681</v>
      </c>
      <c r="S318" s="26">
        <f t="shared" si="147"/>
        <v>3</v>
      </c>
      <c r="T318" s="25">
        <v>720</v>
      </c>
      <c r="U318" s="25">
        <v>150000</v>
      </c>
      <c r="V318" s="25">
        <f t="shared" si="148"/>
        <v>98778</v>
      </c>
      <c r="W318" s="26">
        <f t="shared" si="149"/>
        <v>1</v>
      </c>
      <c r="X318" s="24"/>
      <c r="Y318" s="24">
        <v>1500</v>
      </c>
      <c r="Z318" s="17">
        <v>1</v>
      </c>
      <c r="AA318" s="24">
        <f t="shared" si="150"/>
        <v>0</v>
      </c>
      <c r="AB318" s="17"/>
      <c r="AC318" s="29">
        <v>44896</v>
      </c>
      <c r="AD318" s="15"/>
      <c r="AE318" s="30"/>
      <c r="AF318" s="30"/>
      <c r="AG318" s="30"/>
      <c r="AH318" s="15"/>
      <c r="AI318" s="30"/>
      <c r="AJ318" s="31"/>
      <c r="AK318" s="32">
        <f t="shared" si="189"/>
        <v>0</v>
      </c>
      <c r="AL318" s="15"/>
      <c r="AM318" s="30"/>
      <c r="AN318" s="31"/>
      <c r="AO318" s="32">
        <f t="shared" si="190"/>
        <v>0</v>
      </c>
      <c r="AP318" s="36">
        <f t="shared" si="153"/>
        <v>1976</v>
      </c>
      <c r="AQ318" s="32">
        <f t="shared" si="191"/>
        <v>20000</v>
      </c>
      <c r="AR318" s="36">
        <f t="shared" si="155"/>
        <v>9000</v>
      </c>
      <c r="AS318" s="32">
        <f t="shared" si="192"/>
        <v>0</v>
      </c>
      <c r="AT318" s="32">
        <f t="shared" si="157"/>
        <v>29000</v>
      </c>
      <c r="AV318" s="1">
        <f t="shared" si="201"/>
        <v>91000</v>
      </c>
      <c r="AW318" s="8">
        <f t="shared" si="158"/>
        <v>7778</v>
      </c>
      <c r="AX318" s="8">
        <f t="shared" si="159"/>
        <v>98778</v>
      </c>
      <c r="AY318" s="1">
        <v>10</v>
      </c>
      <c r="AZ318" s="40">
        <f t="shared" ref="AZ318:AZ320" si="202">IF(S318&lt;6,6,S318)</f>
        <v>6</v>
      </c>
      <c r="BA318" s="8">
        <f t="shared" si="160"/>
        <v>-51222</v>
      </c>
    </row>
    <row r="319" customHeight="1" spans="1:53">
      <c r="A319" s="15">
        <v>316</v>
      </c>
      <c r="B319" s="16" t="s">
        <v>1003</v>
      </c>
      <c r="C319" s="73" t="s">
        <v>1004</v>
      </c>
      <c r="D319" s="16" t="s">
        <v>666</v>
      </c>
      <c r="E319" s="16" t="s">
        <v>1005</v>
      </c>
      <c r="F319" s="17">
        <v>112694</v>
      </c>
      <c r="G319" s="17" t="s">
        <v>1006</v>
      </c>
      <c r="H319" s="17" t="s">
        <v>132</v>
      </c>
      <c r="I319" s="17" t="s">
        <v>26</v>
      </c>
      <c r="J319" s="17">
        <v>19</v>
      </c>
      <c r="K319" s="17" t="s">
        <v>44</v>
      </c>
      <c r="L319" s="17" t="s">
        <v>133</v>
      </c>
      <c r="M319" s="20">
        <v>41053</v>
      </c>
      <c r="N319" s="20">
        <v>44705</v>
      </c>
      <c r="O319" s="20">
        <v>44587</v>
      </c>
      <c r="P319" s="44">
        <f t="shared" si="144"/>
        <v>0.32</v>
      </c>
      <c r="Q319" s="20">
        <v>44679</v>
      </c>
      <c r="R319" s="20">
        <v>44705</v>
      </c>
      <c r="S319" s="26">
        <f t="shared" si="147"/>
        <v>4</v>
      </c>
      <c r="T319" s="25">
        <v>720</v>
      </c>
      <c r="U319" s="25">
        <v>150000</v>
      </c>
      <c r="V319" s="25">
        <f t="shared" si="148"/>
        <v>98778</v>
      </c>
      <c r="W319" s="26">
        <f t="shared" si="149"/>
        <v>0</v>
      </c>
      <c r="X319" s="24"/>
      <c r="Y319" s="24">
        <v>1500</v>
      </c>
      <c r="Z319" s="17">
        <v>1</v>
      </c>
      <c r="AA319" s="24">
        <f t="shared" si="150"/>
        <v>0</v>
      </c>
      <c r="AB319" s="17" t="s">
        <v>134</v>
      </c>
      <c r="AC319" s="29">
        <v>44896</v>
      </c>
      <c r="AD319" s="15"/>
      <c r="AE319" s="30"/>
      <c r="AF319" s="30"/>
      <c r="AG319" s="30"/>
      <c r="AH319" s="15"/>
      <c r="AI319" s="30"/>
      <c r="AJ319" s="31"/>
      <c r="AK319" s="32">
        <f t="shared" si="189"/>
        <v>0</v>
      </c>
      <c r="AL319" s="15"/>
      <c r="AM319" s="30"/>
      <c r="AN319" s="31"/>
      <c r="AO319" s="32">
        <f t="shared" si="190"/>
        <v>0</v>
      </c>
      <c r="AP319" s="36">
        <f t="shared" si="153"/>
        <v>3161</v>
      </c>
      <c r="AQ319" s="32">
        <v>20000</v>
      </c>
      <c r="AR319" s="36">
        <f t="shared" si="155"/>
        <v>3000</v>
      </c>
      <c r="AS319" s="32">
        <f t="shared" si="192"/>
        <v>0</v>
      </c>
      <c r="AT319" s="32">
        <f t="shared" si="157"/>
        <v>23000</v>
      </c>
      <c r="AV319" s="1">
        <f t="shared" si="201"/>
        <v>91000</v>
      </c>
      <c r="AW319" s="8">
        <f t="shared" si="158"/>
        <v>7778</v>
      </c>
      <c r="AX319" s="8">
        <f t="shared" si="159"/>
        <v>98778</v>
      </c>
      <c r="AY319" s="1">
        <v>10</v>
      </c>
      <c r="AZ319" s="40">
        <f>S319*0.5</f>
        <v>2</v>
      </c>
      <c r="BA319" s="8">
        <f t="shared" si="160"/>
        <v>-51222</v>
      </c>
    </row>
    <row r="320" customHeight="1" spans="1:53">
      <c r="A320" s="15">
        <v>317</v>
      </c>
      <c r="B320" s="16" t="s">
        <v>1007</v>
      </c>
      <c r="C320" s="73" t="s">
        <v>1008</v>
      </c>
      <c r="D320" s="16" t="s">
        <v>666</v>
      </c>
      <c r="E320" s="16" t="s">
        <v>1009</v>
      </c>
      <c r="F320" s="17">
        <v>112606</v>
      </c>
      <c r="G320" s="17" t="s">
        <v>1010</v>
      </c>
      <c r="H320" s="17" t="s">
        <v>132</v>
      </c>
      <c r="I320" s="17" t="s">
        <v>26</v>
      </c>
      <c r="J320" s="17">
        <v>19</v>
      </c>
      <c r="K320" s="17" t="s">
        <v>44</v>
      </c>
      <c r="L320" s="17" t="s">
        <v>133</v>
      </c>
      <c r="M320" s="20">
        <v>41758</v>
      </c>
      <c r="N320" s="20">
        <v>45411</v>
      </c>
      <c r="O320" s="20">
        <v>44587</v>
      </c>
      <c r="P320" s="44">
        <f t="shared" ref="P320:P342" si="203">DATEDIF(O320,N320,"d")/365</f>
        <v>2.26</v>
      </c>
      <c r="Q320" s="20">
        <v>44343</v>
      </c>
      <c r="R320" s="20">
        <v>45412</v>
      </c>
      <c r="S320" s="26">
        <f t="shared" si="147"/>
        <v>28</v>
      </c>
      <c r="T320" s="25">
        <v>720</v>
      </c>
      <c r="U320" s="25">
        <v>150000</v>
      </c>
      <c r="V320" s="25">
        <f t="shared" si="148"/>
        <v>106919</v>
      </c>
      <c r="W320" s="26">
        <f t="shared" si="149"/>
        <v>0</v>
      </c>
      <c r="X320" s="24"/>
      <c r="Y320" s="24">
        <v>1500</v>
      </c>
      <c r="Z320" s="17">
        <v>1</v>
      </c>
      <c r="AA320" s="24">
        <f t="shared" si="150"/>
        <v>0</v>
      </c>
      <c r="AB320" s="17"/>
      <c r="AC320" s="29">
        <v>44896</v>
      </c>
      <c r="AD320" s="15"/>
      <c r="AE320" s="30"/>
      <c r="AF320" s="30"/>
      <c r="AG320" s="30"/>
      <c r="AH320" s="15"/>
      <c r="AI320" s="30"/>
      <c r="AJ320" s="31"/>
      <c r="AK320" s="32">
        <f t="shared" si="189"/>
        <v>0</v>
      </c>
      <c r="AL320" s="15"/>
      <c r="AM320" s="30"/>
      <c r="AN320" s="31"/>
      <c r="AO320" s="32">
        <f t="shared" si="190"/>
        <v>0</v>
      </c>
      <c r="AP320" s="36">
        <f t="shared" si="153"/>
        <v>24164</v>
      </c>
      <c r="AQ320" s="32">
        <f t="shared" ref="AQ320:AQ322" si="204">IF(AP320&lt;20000,20000,AP320)</f>
        <v>24164</v>
      </c>
      <c r="AR320" s="36">
        <f t="shared" si="155"/>
        <v>42000</v>
      </c>
      <c r="AS320" s="32">
        <f t="shared" si="192"/>
        <v>0</v>
      </c>
      <c r="AT320" s="32">
        <f t="shared" si="157"/>
        <v>66164</v>
      </c>
      <c r="AV320" s="1">
        <v>98500</v>
      </c>
      <c r="AW320" s="8">
        <f t="shared" si="158"/>
        <v>8419</v>
      </c>
      <c r="AX320" s="8">
        <f t="shared" si="159"/>
        <v>106919</v>
      </c>
      <c r="AY320" s="1">
        <v>10</v>
      </c>
      <c r="AZ320" s="40">
        <f t="shared" si="202"/>
        <v>28</v>
      </c>
      <c r="BA320" s="8">
        <f t="shared" si="160"/>
        <v>-43081</v>
      </c>
    </row>
    <row r="321" customHeight="1" spans="1:53">
      <c r="A321" s="15">
        <v>318</v>
      </c>
      <c r="B321" s="16" t="s">
        <v>1011</v>
      </c>
      <c r="C321" s="73" t="s">
        <v>1012</v>
      </c>
      <c r="D321" s="16" t="s">
        <v>666</v>
      </c>
      <c r="E321" s="16" t="s">
        <v>274</v>
      </c>
      <c r="F321" s="17">
        <v>112611</v>
      </c>
      <c r="G321" s="17" t="s">
        <v>1013</v>
      </c>
      <c r="H321" s="17" t="s">
        <v>132</v>
      </c>
      <c r="I321" s="17" t="s">
        <v>26</v>
      </c>
      <c r="J321" s="17">
        <v>19</v>
      </c>
      <c r="K321" s="17" t="s">
        <v>44</v>
      </c>
      <c r="L321" s="17" t="s">
        <v>133</v>
      </c>
      <c r="M321" s="20">
        <v>41610</v>
      </c>
      <c r="N321" s="20">
        <v>45262</v>
      </c>
      <c r="O321" s="20">
        <v>44587</v>
      </c>
      <c r="P321" s="44">
        <f t="shared" si="203"/>
        <v>1.85</v>
      </c>
      <c r="Q321" s="20">
        <v>44186</v>
      </c>
      <c r="R321" s="20">
        <v>45291</v>
      </c>
      <c r="S321" s="26">
        <f t="shared" si="147"/>
        <v>23</v>
      </c>
      <c r="T321" s="25">
        <v>720</v>
      </c>
      <c r="U321" s="25">
        <v>150000</v>
      </c>
      <c r="V321" s="25">
        <f t="shared" si="148"/>
        <v>98778</v>
      </c>
      <c r="W321" s="26">
        <f t="shared" si="149"/>
        <v>1</v>
      </c>
      <c r="X321" s="24"/>
      <c r="Y321" s="24">
        <v>1500</v>
      </c>
      <c r="Z321" s="17">
        <v>1</v>
      </c>
      <c r="AA321" s="24">
        <f t="shared" si="150"/>
        <v>6436</v>
      </c>
      <c r="AB321" s="17"/>
      <c r="AC321" s="29">
        <v>44896</v>
      </c>
      <c r="AD321" s="15">
        <v>1834</v>
      </c>
      <c r="AE321" s="30">
        <v>44894</v>
      </c>
      <c r="AF321" s="30"/>
      <c r="AG321" s="30"/>
      <c r="AH321" s="15">
        <v>2227.16</v>
      </c>
      <c r="AI321" s="30">
        <v>44894</v>
      </c>
      <c r="AJ321" s="31">
        <v>0</v>
      </c>
      <c r="AK321" s="32">
        <f t="shared" si="189"/>
        <v>0</v>
      </c>
      <c r="AL321" s="15">
        <v>2375</v>
      </c>
      <c r="AM321" s="30">
        <v>44894</v>
      </c>
      <c r="AN321" s="31">
        <v>0</v>
      </c>
      <c r="AO321" s="32">
        <f t="shared" si="190"/>
        <v>0</v>
      </c>
      <c r="AP321" s="36">
        <f t="shared" si="153"/>
        <v>18274</v>
      </c>
      <c r="AQ321" s="32">
        <f t="shared" si="204"/>
        <v>20000</v>
      </c>
      <c r="AR321" s="36">
        <f t="shared" si="155"/>
        <v>34500</v>
      </c>
      <c r="AS321" s="32">
        <v>0</v>
      </c>
      <c r="AT321" s="32">
        <f t="shared" si="157"/>
        <v>54500</v>
      </c>
      <c r="AV321" s="1">
        <f t="shared" ref="AV321:AV325" si="205">98500-7500</f>
        <v>91000</v>
      </c>
      <c r="AW321" s="8">
        <f t="shared" si="158"/>
        <v>7778</v>
      </c>
      <c r="AX321" s="8">
        <f t="shared" si="159"/>
        <v>98778</v>
      </c>
      <c r="AY321" s="1">
        <v>10</v>
      </c>
      <c r="AZ321" s="40">
        <f>S321-W321+W321*0.5</f>
        <v>23</v>
      </c>
      <c r="BA321" s="8">
        <f t="shared" si="160"/>
        <v>-51222</v>
      </c>
    </row>
    <row r="322" customHeight="1" spans="1:53">
      <c r="A322" s="15">
        <v>319</v>
      </c>
      <c r="B322" s="16" t="s">
        <v>1014</v>
      </c>
      <c r="C322" s="16" t="s">
        <v>1015</v>
      </c>
      <c r="D322" s="16" t="s">
        <v>666</v>
      </c>
      <c r="E322" s="16" t="s">
        <v>274</v>
      </c>
      <c r="F322" s="17">
        <v>112612</v>
      </c>
      <c r="G322" s="17" t="s">
        <v>1016</v>
      </c>
      <c r="H322" s="17" t="s">
        <v>132</v>
      </c>
      <c r="I322" s="17" t="s">
        <v>26</v>
      </c>
      <c r="J322" s="17">
        <v>19</v>
      </c>
      <c r="K322" s="17" t="s">
        <v>44</v>
      </c>
      <c r="L322" s="17" t="s">
        <v>133</v>
      </c>
      <c r="M322" s="20">
        <v>41855</v>
      </c>
      <c r="N322" s="20">
        <v>45508</v>
      </c>
      <c r="O322" s="20">
        <v>44587</v>
      </c>
      <c r="P322" s="44">
        <f t="shared" si="203"/>
        <v>2.52</v>
      </c>
      <c r="Q322" s="20">
        <v>44037</v>
      </c>
      <c r="R322" s="20">
        <v>45497</v>
      </c>
      <c r="S322" s="26">
        <f t="shared" si="147"/>
        <v>30</v>
      </c>
      <c r="T322" s="25">
        <v>720</v>
      </c>
      <c r="U322" s="25">
        <v>150000</v>
      </c>
      <c r="V322" s="25">
        <f t="shared" si="148"/>
        <v>106919</v>
      </c>
      <c r="W322" s="26">
        <f t="shared" si="149"/>
        <v>0</v>
      </c>
      <c r="X322" s="24">
        <v>71800</v>
      </c>
      <c r="Y322" s="24">
        <v>1500</v>
      </c>
      <c r="Z322" s="17">
        <v>1</v>
      </c>
      <c r="AA322" s="24">
        <f t="shared" si="150"/>
        <v>6436</v>
      </c>
      <c r="AB322" s="17"/>
      <c r="AC322" s="29">
        <v>44896</v>
      </c>
      <c r="AD322" s="15">
        <v>1834</v>
      </c>
      <c r="AE322" s="30">
        <v>45140</v>
      </c>
      <c r="AF322" s="31">
        <f t="shared" ref="AF322" si="206">DATEDIF(AC322,AE322,"d")</f>
        <v>244</v>
      </c>
      <c r="AG322" s="32">
        <f t="shared" ref="AG322" si="207">IF((AD322/365)*AF322&gt;0,(AD322/365)*AF322,0)</f>
        <v>1226</v>
      </c>
      <c r="AH322" s="15">
        <v>2227.16</v>
      </c>
      <c r="AI322" s="30">
        <v>45140</v>
      </c>
      <c r="AJ322" s="31">
        <f t="shared" si="194"/>
        <v>244</v>
      </c>
      <c r="AK322" s="32">
        <f t="shared" si="189"/>
        <v>1489</v>
      </c>
      <c r="AL322" s="15">
        <v>2375</v>
      </c>
      <c r="AM322" s="30">
        <v>45141</v>
      </c>
      <c r="AN322" s="31">
        <f t="shared" si="195"/>
        <v>245</v>
      </c>
      <c r="AO322" s="32">
        <f t="shared" si="190"/>
        <v>1594</v>
      </c>
      <c r="AP322" s="36">
        <f t="shared" si="153"/>
        <v>26944</v>
      </c>
      <c r="AQ322" s="32">
        <f t="shared" si="204"/>
        <v>26944</v>
      </c>
      <c r="AR322" s="36">
        <f t="shared" si="155"/>
        <v>45000</v>
      </c>
      <c r="AS322" s="32">
        <f t="shared" si="192"/>
        <v>4309</v>
      </c>
      <c r="AT322" s="32">
        <f t="shared" si="157"/>
        <v>71944</v>
      </c>
      <c r="AV322" s="1">
        <v>98500</v>
      </c>
      <c r="AW322" s="8">
        <f t="shared" si="158"/>
        <v>8419</v>
      </c>
      <c r="AX322" s="8">
        <f t="shared" si="159"/>
        <v>106919</v>
      </c>
      <c r="AY322" s="1">
        <v>10</v>
      </c>
      <c r="AZ322" s="40">
        <f t="shared" ref="AZ322" si="208">IF(S322&lt;6,6,S322)</f>
        <v>30</v>
      </c>
      <c r="BA322" s="8">
        <f t="shared" si="160"/>
        <v>-43081</v>
      </c>
    </row>
    <row r="323" customHeight="1" spans="1:53">
      <c r="A323" s="15">
        <v>320</v>
      </c>
      <c r="B323" s="16" t="s">
        <v>1017</v>
      </c>
      <c r="C323" s="16" t="s">
        <v>1018</v>
      </c>
      <c r="D323" s="16" t="s">
        <v>666</v>
      </c>
      <c r="E323" s="16" t="s">
        <v>410</v>
      </c>
      <c r="F323" s="17">
        <v>112916</v>
      </c>
      <c r="G323" s="17" t="s">
        <v>1019</v>
      </c>
      <c r="H323" s="17" t="s">
        <v>132</v>
      </c>
      <c r="I323" s="17" t="s">
        <v>26</v>
      </c>
      <c r="J323" s="17">
        <v>19</v>
      </c>
      <c r="K323" s="17" t="s">
        <v>44</v>
      </c>
      <c r="L323" s="17" t="s">
        <v>133</v>
      </c>
      <c r="M323" s="20">
        <v>40899</v>
      </c>
      <c r="N323" s="20">
        <v>44552</v>
      </c>
      <c r="O323" s="20">
        <v>44587</v>
      </c>
      <c r="P323" s="44">
        <f t="shared" si="203"/>
        <v>-0.1</v>
      </c>
      <c r="Q323" s="20">
        <v>42465</v>
      </c>
      <c r="R323" s="20">
        <v>44655</v>
      </c>
      <c r="S323" s="26">
        <f t="shared" si="147"/>
        <v>2</v>
      </c>
      <c r="T323" s="25">
        <v>720</v>
      </c>
      <c r="U323" s="25"/>
      <c r="V323" s="25">
        <f t="shared" si="148"/>
        <v>98778</v>
      </c>
      <c r="W323" s="26">
        <f t="shared" si="149"/>
        <v>3</v>
      </c>
      <c r="X323" s="24"/>
      <c r="Y323" s="24">
        <v>1500</v>
      </c>
      <c r="Z323" s="17">
        <v>1</v>
      </c>
      <c r="AA323" s="24">
        <f t="shared" si="150"/>
        <v>0</v>
      </c>
      <c r="AB323" s="17" t="s">
        <v>134</v>
      </c>
      <c r="AC323" s="29">
        <v>44896</v>
      </c>
      <c r="AD323" s="15"/>
      <c r="AE323" s="30"/>
      <c r="AF323" s="30"/>
      <c r="AG323" s="30"/>
      <c r="AH323" s="15"/>
      <c r="AI323" s="30"/>
      <c r="AJ323" s="31"/>
      <c r="AK323" s="32">
        <f t="shared" si="189"/>
        <v>0</v>
      </c>
      <c r="AL323" s="15"/>
      <c r="AM323" s="30"/>
      <c r="AN323" s="31"/>
      <c r="AO323" s="32">
        <f t="shared" si="190"/>
        <v>0</v>
      </c>
      <c r="AP323" s="36">
        <v>0</v>
      </c>
      <c r="AQ323" s="32">
        <v>20000</v>
      </c>
      <c r="AR323" s="36">
        <f t="shared" si="155"/>
        <v>1500</v>
      </c>
      <c r="AS323" s="32">
        <f t="shared" si="192"/>
        <v>0</v>
      </c>
      <c r="AT323" s="32">
        <f t="shared" si="157"/>
        <v>21500</v>
      </c>
      <c r="AV323" s="1">
        <f t="shared" si="205"/>
        <v>91000</v>
      </c>
      <c r="AW323" s="8">
        <f t="shared" si="158"/>
        <v>7778</v>
      </c>
      <c r="AX323" s="8">
        <f t="shared" si="159"/>
        <v>98778</v>
      </c>
      <c r="AY323" s="1">
        <v>10</v>
      </c>
      <c r="AZ323" s="40">
        <f>S323*0.5</f>
        <v>1</v>
      </c>
      <c r="BA323" s="8">
        <f t="shared" si="160"/>
        <v>98778</v>
      </c>
    </row>
    <row r="324" customHeight="1" spans="1:53">
      <c r="A324" s="15">
        <v>321</v>
      </c>
      <c r="B324" s="16" t="s">
        <v>1020</v>
      </c>
      <c r="C324" s="16" t="s">
        <v>1021</v>
      </c>
      <c r="D324" s="16" t="s">
        <v>666</v>
      </c>
      <c r="E324" s="16" t="s">
        <v>410</v>
      </c>
      <c r="F324" s="17">
        <v>112917</v>
      </c>
      <c r="G324" s="17" t="s">
        <v>1022</v>
      </c>
      <c r="H324" s="17" t="s">
        <v>132</v>
      </c>
      <c r="I324" s="17" t="s">
        <v>26</v>
      </c>
      <c r="J324" s="17">
        <v>19</v>
      </c>
      <c r="K324" s="17" t="s">
        <v>44</v>
      </c>
      <c r="L324" s="17" t="s">
        <v>133</v>
      </c>
      <c r="M324" s="20">
        <v>40899</v>
      </c>
      <c r="N324" s="20">
        <v>44552</v>
      </c>
      <c r="O324" s="20">
        <v>44587</v>
      </c>
      <c r="P324" s="44">
        <f t="shared" si="203"/>
        <v>-0.1</v>
      </c>
      <c r="Q324" s="20">
        <v>44446</v>
      </c>
      <c r="R324" s="20">
        <v>44535</v>
      </c>
      <c r="S324" s="26">
        <f t="shared" si="147"/>
        <v>-2</v>
      </c>
      <c r="T324" s="25">
        <v>720</v>
      </c>
      <c r="U324" s="25"/>
      <c r="V324" s="25">
        <f t="shared" si="148"/>
        <v>98778</v>
      </c>
      <c r="W324" s="26">
        <f t="shared" si="149"/>
        <v>-1</v>
      </c>
      <c r="X324" s="24"/>
      <c r="Y324" s="24">
        <v>1500</v>
      </c>
      <c r="Z324" s="17">
        <v>1</v>
      </c>
      <c r="AA324" s="24">
        <f t="shared" si="150"/>
        <v>0</v>
      </c>
      <c r="AB324" s="17" t="s">
        <v>134</v>
      </c>
      <c r="AC324" s="29">
        <v>44896</v>
      </c>
      <c r="AD324" s="15"/>
      <c r="AE324" s="30"/>
      <c r="AF324" s="30"/>
      <c r="AG324" s="30"/>
      <c r="AH324" s="15"/>
      <c r="AI324" s="30"/>
      <c r="AJ324" s="31"/>
      <c r="AK324" s="32">
        <f t="shared" si="189"/>
        <v>0</v>
      </c>
      <c r="AL324" s="15"/>
      <c r="AM324" s="30"/>
      <c r="AN324" s="31"/>
      <c r="AO324" s="32">
        <f t="shared" si="190"/>
        <v>0</v>
      </c>
      <c r="AP324" s="36">
        <v>0</v>
      </c>
      <c r="AQ324" s="32">
        <v>20000</v>
      </c>
      <c r="AR324" s="36">
        <f t="shared" si="155"/>
        <v>0</v>
      </c>
      <c r="AS324" s="32">
        <f t="shared" si="192"/>
        <v>0</v>
      </c>
      <c r="AT324" s="32">
        <f t="shared" si="157"/>
        <v>20000</v>
      </c>
      <c r="AV324" s="1">
        <f t="shared" si="205"/>
        <v>91000</v>
      </c>
      <c r="AW324" s="8">
        <f t="shared" si="158"/>
        <v>7778</v>
      </c>
      <c r="AX324" s="8">
        <f t="shared" si="159"/>
        <v>98778</v>
      </c>
      <c r="AY324" s="1">
        <v>10</v>
      </c>
      <c r="AZ324" s="45">
        <v>0</v>
      </c>
      <c r="BA324" s="8">
        <f t="shared" si="160"/>
        <v>98778</v>
      </c>
    </row>
    <row r="325" s="1" customFormat="1" customHeight="1" spans="1:53">
      <c r="A325" s="15">
        <v>322</v>
      </c>
      <c r="B325" s="16" t="s">
        <v>1023</v>
      </c>
      <c r="C325" s="73" t="s">
        <v>1024</v>
      </c>
      <c r="D325" s="16" t="s">
        <v>666</v>
      </c>
      <c r="E325" s="16" t="s">
        <v>1025</v>
      </c>
      <c r="F325" s="17">
        <v>112695</v>
      </c>
      <c r="G325" s="17" t="s">
        <v>1026</v>
      </c>
      <c r="H325" s="17" t="s">
        <v>132</v>
      </c>
      <c r="I325" s="17" t="s">
        <v>26</v>
      </c>
      <c r="J325" s="17">
        <v>19</v>
      </c>
      <c r="K325" s="17" t="s">
        <v>44</v>
      </c>
      <c r="L325" s="17" t="s">
        <v>133</v>
      </c>
      <c r="M325" s="20">
        <v>41449</v>
      </c>
      <c r="N325" s="20">
        <v>45101</v>
      </c>
      <c r="O325" s="20">
        <v>44587</v>
      </c>
      <c r="P325" s="44">
        <f t="shared" si="203"/>
        <v>1.41</v>
      </c>
      <c r="Q325" s="20">
        <v>44186</v>
      </c>
      <c r="R325" s="20">
        <v>45107</v>
      </c>
      <c r="S325" s="26">
        <f t="shared" ref="S325:S342" si="209">DATEDIF(O325,R325,"d")/30</f>
        <v>17</v>
      </c>
      <c r="T325" s="25">
        <v>720</v>
      </c>
      <c r="U325" s="25">
        <v>150000</v>
      </c>
      <c r="V325" s="25">
        <f t="shared" ref="V325:V342" si="210">AX325</f>
        <v>98778</v>
      </c>
      <c r="W325" s="26">
        <f t="shared" ref="W325:W342" si="211">DATEDIF(N325,R325,"d")/30</f>
        <v>0</v>
      </c>
      <c r="X325" s="24"/>
      <c r="Y325" s="24">
        <v>1500</v>
      </c>
      <c r="Z325" s="17">
        <v>1</v>
      </c>
      <c r="AA325" s="24">
        <f t="shared" ref="AA325:AA342" si="212">AD325+AH325+AL325</f>
        <v>6436</v>
      </c>
      <c r="AB325" s="17"/>
      <c r="AC325" s="29">
        <v>44896</v>
      </c>
      <c r="AD325" s="15">
        <v>1834</v>
      </c>
      <c r="AE325" s="30">
        <v>45087</v>
      </c>
      <c r="AF325" s="31">
        <f t="shared" ref="AF325:AF326" si="213">DATEDIF(AC325,AE325,"d")</f>
        <v>191</v>
      </c>
      <c r="AG325" s="32">
        <f t="shared" ref="AG325:AG326" si="214">IF((AD325/365)*AF325&gt;0,(AD325/365)*AF325,0)</f>
        <v>960</v>
      </c>
      <c r="AH325" s="15">
        <v>2227.16</v>
      </c>
      <c r="AI325" s="30">
        <v>45087</v>
      </c>
      <c r="AJ325" s="31">
        <f t="shared" si="194"/>
        <v>191</v>
      </c>
      <c r="AK325" s="32">
        <f t="shared" si="189"/>
        <v>1165</v>
      </c>
      <c r="AL325" s="15">
        <v>2375</v>
      </c>
      <c r="AM325" s="30">
        <v>45103</v>
      </c>
      <c r="AN325" s="31">
        <f t="shared" si="195"/>
        <v>207</v>
      </c>
      <c r="AO325" s="32">
        <f t="shared" si="190"/>
        <v>1347</v>
      </c>
      <c r="AP325" s="36">
        <f t="shared" ref="AP325:AP339" si="215">AX325/AY325*P325</f>
        <v>13928</v>
      </c>
      <c r="AQ325" s="32">
        <f t="shared" ref="AQ325:AQ333" si="216">IF(AP325&lt;20000,20000,AP325)</f>
        <v>20000</v>
      </c>
      <c r="AR325" s="36">
        <f t="shared" ref="AR325:AR342" si="217">Y325*AZ325</f>
        <v>25500</v>
      </c>
      <c r="AS325" s="32">
        <f t="shared" si="192"/>
        <v>3472</v>
      </c>
      <c r="AT325" s="32">
        <f t="shared" ref="AT325:AT343" si="218">SUM(AQ325+AR325)</f>
        <v>45500</v>
      </c>
      <c r="AV325" s="1">
        <f t="shared" si="205"/>
        <v>91000</v>
      </c>
      <c r="AW325" s="8">
        <f t="shared" ref="AW325:AW342" si="219">AV325/1.17*0.1</f>
        <v>7778</v>
      </c>
      <c r="AX325" s="8">
        <f t="shared" ref="AX325:AX342" si="220">AV325+AW325</f>
        <v>98778</v>
      </c>
      <c r="AY325" s="1">
        <v>10</v>
      </c>
      <c r="AZ325" s="40">
        <f>IF(S325&lt;6,6,S325)</f>
        <v>17</v>
      </c>
      <c r="BA325" s="8">
        <f t="shared" ref="BA325:BA342" si="221">AX325-U325</f>
        <v>-51222</v>
      </c>
    </row>
    <row r="326" customHeight="1" spans="1:53">
      <c r="A326" s="15">
        <v>323</v>
      </c>
      <c r="B326" s="16" t="s">
        <v>1027</v>
      </c>
      <c r="C326" s="16" t="s">
        <v>1028</v>
      </c>
      <c r="D326" s="16" t="s">
        <v>666</v>
      </c>
      <c r="E326" s="16" t="s">
        <v>1029</v>
      </c>
      <c r="F326" s="17">
        <v>112888</v>
      </c>
      <c r="G326" s="17" t="s">
        <v>1030</v>
      </c>
      <c r="H326" s="17" t="s">
        <v>126</v>
      </c>
      <c r="I326" s="17" t="s">
        <v>26</v>
      </c>
      <c r="J326" s="17">
        <v>25</v>
      </c>
      <c r="K326" s="17" t="s">
        <v>37</v>
      </c>
      <c r="L326" s="17" t="s">
        <v>1031</v>
      </c>
      <c r="M326" s="20">
        <v>41040</v>
      </c>
      <c r="N326" s="20">
        <v>46518</v>
      </c>
      <c r="O326" s="20">
        <v>44587</v>
      </c>
      <c r="P326" s="44">
        <f t="shared" si="203"/>
        <v>5.29</v>
      </c>
      <c r="Q326" s="20">
        <v>44805</v>
      </c>
      <c r="R326" s="20">
        <v>44895</v>
      </c>
      <c r="S326" s="26">
        <f t="shared" si="209"/>
        <v>10</v>
      </c>
      <c r="T326" s="25">
        <v>720</v>
      </c>
      <c r="U326" s="25">
        <v>180000</v>
      </c>
      <c r="V326" s="25">
        <f t="shared" si="210"/>
        <v>139483</v>
      </c>
      <c r="W326" s="26">
        <f t="shared" si="211"/>
        <v>-54</v>
      </c>
      <c r="X326" s="24"/>
      <c r="Y326" s="24">
        <v>1500</v>
      </c>
      <c r="Z326" s="17">
        <v>1</v>
      </c>
      <c r="AA326" s="24">
        <f t="shared" si="212"/>
        <v>5723</v>
      </c>
      <c r="AB326" s="17"/>
      <c r="AC326" s="29">
        <v>44896</v>
      </c>
      <c r="AD326" s="15">
        <v>2394</v>
      </c>
      <c r="AE326" s="30">
        <v>45053</v>
      </c>
      <c r="AF326" s="31">
        <f t="shared" si="213"/>
        <v>157</v>
      </c>
      <c r="AG326" s="32">
        <f t="shared" si="214"/>
        <v>1030</v>
      </c>
      <c r="AH326" s="15">
        <v>3328.64</v>
      </c>
      <c r="AI326" s="30">
        <v>45053</v>
      </c>
      <c r="AJ326" s="31">
        <f t="shared" si="194"/>
        <v>157</v>
      </c>
      <c r="AK326" s="32">
        <f t="shared" si="189"/>
        <v>1432</v>
      </c>
      <c r="AL326" s="15"/>
      <c r="AM326" s="30"/>
      <c r="AN326" s="31"/>
      <c r="AO326" s="32">
        <f t="shared" si="190"/>
        <v>0</v>
      </c>
      <c r="AP326" s="7">
        <f t="shared" si="215"/>
        <v>49191</v>
      </c>
      <c r="AQ326" s="32">
        <f t="shared" si="216"/>
        <v>49191</v>
      </c>
      <c r="AR326" s="36">
        <f t="shared" si="217"/>
        <v>16500</v>
      </c>
      <c r="AS326" s="32">
        <f t="shared" si="192"/>
        <v>2462</v>
      </c>
      <c r="AT326" s="32">
        <f t="shared" si="218"/>
        <v>65691</v>
      </c>
      <c r="AV326" s="1">
        <v>128500</v>
      </c>
      <c r="AW326" s="8">
        <f t="shared" si="219"/>
        <v>10983</v>
      </c>
      <c r="AX326" s="8">
        <f t="shared" si="220"/>
        <v>139483</v>
      </c>
      <c r="AY326" s="1">
        <v>15</v>
      </c>
      <c r="AZ326" s="40">
        <f>S326+1</f>
        <v>11</v>
      </c>
      <c r="BA326" s="8">
        <f t="shared" si="221"/>
        <v>-40517</v>
      </c>
    </row>
    <row r="327" customHeight="1" spans="1:53">
      <c r="A327" s="15">
        <v>324</v>
      </c>
      <c r="B327" s="16" t="s">
        <v>1032</v>
      </c>
      <c r="C327" s="16" t="s">
        <v>1033</v>
      </c>
      <c r="D327" s="16" t="s">
        <v>666</v>
      </c>
      <c r="E327" s="16" t="s">
        <v>1034</v>
      </c>
      <c r="F327" s="17">
        <v>112915</v>
      </c>
      <c r="G327" s="17" t="s">
        <v>1035</v>
      </c>
      <c r="H327" s="17" t="s">
        <v>132</v>
      </c>
      <c r="I327" s="17" t="s">
        <v>26</v>
      </c>
      <c r="J327" s="17">
        <v>19</v>
      </c>
      <c r="K327" s="17" t="s">
        <v>44</v>
      </c>
      <c r="L327" s="17" t="s">
        <v>133</v>
      </c>
      <c r="M327" s="20">
        <v>40899</v>
      </c>
      <c r="N327" s="20">
        <v>44552</v>
      </c>
      <c r="O327" s="20">
        <v>44587</v>
      </c>
      <c r="P327" s="44">
        <f t="shared" si="203"/>
        <v>-0.1</v>
      </c>
      <c r="Q327" s="20">
        <v>42684</v>
      </c>
      <c r="R327" s="20">
        <v>44874</v>
      </c>
      <c r="S327" s="26">
        <f t="shared" si="209"/>
        <v>10</v>
      </c>
      <c r="T327" s="25">
        <v>720</v>
      </c>
      <c r="U327" s="25"/>
      <c r="V327" s="25">
        <f t="shared" si="210"/>
        <v>98778</v>
      </c>
      <c r="W327" s="26">
        <f t="shared" si="211"/>
        <v>11</v>
      </c>
      <c r="X327" s="24"/>
      <c r="Y327" s="24">
        <v>1500</v>
      </c>
      <c r="Z327" s="17">
        <v>1</v>
      </c>
      <c r="AA327" s="24">
        <f t="shared" si="212"/>
        <v>0</v>
      </c>
      <c r="AB327" s="17" t="s">
        <v>134</v>
      </c>
      <c r="AC327" s="29">
        <v>44896</v>
      </c>
      <c r="AD327" s="15"/>
      <c r="AE327" s="30"/>
      <c r="AF327" s="30"/>
      <c r="AG327" s="30"/>
      <c r="AH327" s="15"/>
      <c r="AI327" s="30"/>
      <c r="AJ327" s="31"/>
      <c r="AK327" s="32">
        <f t="shared" si="189"/>
        <v>0</v>
      </c>
      <c r="AL327" s="15"/>
      <c r="AM327" s="30"/>
      <c r="AN327" s="31"/>
      <c r="AO327" s="32">
        <f t="shared" si="190"/>
        <v>0</v>
      </c>
      <c r="AP327" s="36">
        <v>0</v>
      </c>
      <c r="AQ327" s="32">
        <v>20000</v>
      </c>
      <c r="AR327" s="36">
        <f t="shared" si="217"/>
        <v>7500</v>
      </c>
      <c r="AS327" s="32">
        <f t="shared" si="192"/>
        <v>0</v>
      </c>
      <c r="AT327" s="32">
        <f t="shared" si="218"/>
        <v>27500</v>
      </c>
      <c r="AV327" s="1">
        <f t="shared" ref="AV327:AV330" si="222">98500-7500</f>
        <v>91000</v>
      </c>
      <c r="AW327" s="8">
        <f t="shared" si="219"/>
        <v>7778</v>
      </c>
      <c r="AX327" s="8">
        <f t="shared" si="220"/>
        <v>98778</v>
      </c>
      <c r="AY327" s="1">
        <v>10</v>
      </c>
      <c r="AZ327" s="40">
        <f>S327*0.5</f>
        <v>5</v>
      </c>
      <c r="BA327" s="8">
        <f t="shared" si="221"/>
        <v>98778</v>
      </c>
    </row>
    <row r="328" customHeight="1" spans="1:53">
      <c r="A328" s="15">
        <v>325</v>
      </c>
      <c r="B328" s="16" t="s">
        <v>1036</v>
      </c>
      <c r="C328" s="16" t="s">
        <v>1037</v>
      </c>
      <c r="D328" s="16" t="s">
        <v>666</v>
      </c>
      <c r="E328" s="16" t="s">
        <v>1038</v>
      </c>
      <c r="F328" s="17">
        <v>112918</v>
      </c>
      <c r="G328" s="17" t="s">
        <v>1039</v>
      </c>
      <c r="H328" s="17" t="s">
        <v>132</v>
      </c>
      <c r="I328" s="17" t="s">
        <v>26</v>
      </c>
      <c r="J328" s="17">
        <v>19</v>
      </c>
      <c r="K328" s="17" t="s">
        <v>44</v>
      </c>
      <c r="L328" s="17" t="s">
        <v>133</v>
      </c>
      <c r="M328" s="20">
        <v>40899</v>
      </c>
      <c r="N328" s="20">
        <v>44552</v>
      </c>
      <c r="O328" s="20">
        <v>44587</v>
      </c>
      <c r="P328" s="44">
        <f t="shared" si="203"/>
        <v>-0.1</v>
      </c>
      <c r="Q328" s="20">
        <v>44343</v>
      </c>
      <c r="R328" s="20">
        <v>44561</v>
      </c>
      <c r="S328" s="26">
        <f t="shared" si="209"/>
        <v>-1</v>
      </c>
      <c r="T328" s="25">
        <v>720</v>
      </c>
      <c r="U328" s="25"/>
      <c r="V328" s="25">
        <f t="shared" si="210"/>
        <v>98778</v>
      </c>
      <c r="W328" s="26">
        <f t="shared" si="211"/>
        <v>0</v>
      </c>
      <c r="X328" s="24"/>
      <c r="Y328" s="24">
        <v>1500</v>
      </c>
      <c r="Z328" s="17">
        <v>1</v>
      </c>
      <c r="AA328" s="24">
        <f t="shared" si="212"/>
        <v>0</v>
      </c>
      <c r="AB328" s="17" t="s">
        <v>134</v>
      </c>
      <c r="AC328" s="29">
        <v>44896</v>
      </c>
      <c r="AD328" s="15"/>
      <c r="AE328" s="30"/>
      <c r="AF328" s="30"/>
      <c r="AG328" s="30"/>
      <c r="AH328" s="15"/>
      <c r="AI328" s="30"/>
      <c r="AJ328" s="31"/>
      <c r="AK328" s="32">
        <f t="shared" si="189"/>
        <v>0</v>
      </c>
      <c r="AL328" s="15"/>
      <c r="AM328" s="30"/>
      <c r="AN328" s="31"/>
      <c r="AO328" s="32">
        <f t="shared" si="190"/>
        <v>0</v>
      </c>
      <c r="AP328" s="36">
        <v>0</v>
      </c>
      <c r="AQ328" s="32">
        <v>20000</v>
      </c>
      <c r="AR328" s="36">
        <f t="shared" si="217"/>
        <v>0</v>
      </c>
      <c r="AS328" s="32">
        <f t="shared" si="192"/>
        <v>0</v>
      </c>
      <c r="AT328" s="32">
        <f t="shared" si="218"/>
        <v>20000</v>
      </c>
      <c r="AV328" s="1">
        <f t="shared" si="222"/>
        <v>91000</v>
      </c>
      <c r="AW328" s="8">
        <f t="shared" si="219"/>
        <v>7778</v>
      </c>
      <c r="AX328" s="8">
        <f t="shared" si="220"/>
        <v>98778</v>
      </c>
      <c r="AY328" s="1">
        <v>10</v>
      </c>
      <c r="AZ328" s="45">
        <v>0</v>
      </c>
      <c r="BA328" s="8">
        <f t="shared" si="221"/>
        <v>98778</v>
      </c>
    </row>
    <row r="329" customHeight="1" spans="1:53">
      <c r="A329" s="15">
        <v>326</v>
      </c>
      <c r="B329" s="16" t="s">
        <v>1040</v>
      </c>
      <c r="C329" s="16" t="s">
        <v>1041</v>
      </c>
      <c r="D329" s="16" t="s">
        <v>666</v>
      </c>
      <c r="E329" s="16" t="s">
        <v>1042</v>
      </c>
      <c r="F329" s="17">
        <v>112754</v>
      </c>
      <c r="G329" s="17" t="s">
        <v>1043</v>
      </c>
      <c r="H329" s="17" t="s">
        <v>132</v>
      </c>
      <c r="I329" s="17" t="s">
        <v>26</v>
      </c>
      <c r="J329" s="17">
        <v>19</v>
      </c>
      <c r="K329" s="17" t="s">
        <v>44</v>
      </c>
      <c r="L329" s="17" t="s">
        <v>133</v>
      </c>
      <c r="M329" s="20">
        <v>41299</v>
      </c>
      <c r="N329" s="20">
        <v>44951</v>
      </c>
      <c r="O329" s="20">
        <v>44587</v>
      </c>
      <c r="P329" s="44">
        <f t="shared" si="203"/>
        <v>1</v>
      </c>
      <c r="Q329" s="20">
        <v>43490</v>
      </c>
      <c r="R329" s="20">
        <v>44956</v>
      </c>
      <c r="S329" s="26">
        <f t="shared" si="209"/>
        <v>12</v>
      </c>
      <c r="T329" s="25">
        <v>720</v>
      </c>
      <c r="U329" s="25">
        <v>150000</v>
      </c>
      <c r="V329" s="25">
        <f t="shared" si="210"/>
        <v>98778</v>
      </c>
      <c r="W329" s="26">
        <f t="shared" si="211"/>
        <v>0</v>
      </c>
      <c r="X329" s="24">
        <v>71800</v>
      </c>
      <c r="Y329" s="24">
        <v>1500</v>
      </c>
      <c r="Z329" s="17">
        <v>1</v>
      </c>
      <c r="AA329" s="24">
        <f t="shared" si="212"/>
        <v>6262</v>
      </c>
      <c r="AB329" s="17"/>
      <c r="AC329" s="29">
        <v>44896</v>
      </c>
      <c r="AD329" s="15">
        <v>1834</v>
      </c>
      <c r="AE329" s="30">
        <v>44952</v>
      </c>
      <c r="AF329" s="31">
        <f t="shared" ref="AF329:AF331" si="223">DATEDIF(AC329,AE329,"d")</f>
        <v>56</v>
      </c>
      <c r="AG329" s="32">
        <f t="shared" ref="AG329:AG331" si="224">IF((AD329/365)*AF329&gt;0,(AD329/365)*AF329,0)</f>
        <v>281</v>
      </c>
      <c r="AH329" s="15">
        <v>2052.79</v>
      </c>
      <c r="AI329" s="30">
        <v>44952</v>
      </c>
      <c r="AJ329" s="31">
        <f t="shared" si="194"/>
        <v>56</v>
      </c>
      <c r="AK329" s="32">
        <f t="shared" si="189"/>
        <v>315</v>
      </c>
      <c r="AL329" s="15">
        <v>2375</v>
      </c>
      <c r="AM329" s="30">
        <v>44954</v>
      </c>
      <c r="AN329" s="31">
        <f t="shared" si="195"/>
        <v>58</v>
      </c>
      <c r="AO329" s="32">
        <f t="shared" si="190"/>
        <v>377</v>
      </c>
      <c r="AP329" s="36">
        <f t="shared" si="215"/>
        <v>9878</v>
      </c>
      <c r="AQ329" s="32">
        <f t="shared" si="216"/>
        <v>20000</v>
      </c>
      <c r="AR329" s="36">
        <f t="shared" si="217"/>
        <v>18000</v>
      </c>
      <c r="AS329" s="32">
        <f t="shared" si="192"/>
        <v>973</v>
      </c>
      <c r="AT329" s="32">
        <f t="shared" si="218"/>
        <v>38000</v>
      </c>
      <c r="AV329" s="1">
        <f t="shared" si="222"/>
        <v>91000</v>
      </c>
      <c r="AW329" s="8">
        <f t="shared" si="219"/>
        <v>7778</v>
      </c>
      <c r="AX329" s="8">
        <f t="shared" si="220"/>
        <v>98778</v>
      </c>
      <c r="AY329" s="1">
        <v>10</v>
      </c>
      <c r="AZ329" s="40">
        <f t="shared" ref="AZ329:AZ331" si="225">IF(S329&lt;6,6,S329)</f>
        <v>12</v>
      </c>
      <c r="BA329" s="8">
        <f t="shared" si="221"/>
        <v>-51222</v>
      </c>
    </row>
    <row r="330" customHeight="1" spans="1:53">
      <c r="A330" s="15">
        <v>327</v>
      </c>
      <c r="B330" s="16" t="s">
        <v>1044</v>
      </c>
      <c r="C330" s="16" t="s">
        <v>1045</v>
      </c>
      <c r="D330" s="16" t="s">
        <v>666</v>
      </c>
      <c r="E330" s="16" t="s">
        <v>1046</v>
      </c>
      <c r="F330" s="17">
        <v>112744</v>
      </c>
      <c r="G330" s="17" t="s">
        <v>1047</v>
      </c>
      <c r="H330" s="17" t="s">
        <v>132</v>
      </c>
      <c r="I330" s="17" t="s">
        <v>26</v>
      </c>
      <c r="J330" s="17">
        <v>19</v>
      </c>
      <c r="K330" s="17" t="s">
        <v>44</v>
      </c>
      <c r="L330" s="17" t="s">
        <v>133</v>
      </c>
      <c r="M330" s="20">
        <v>41562</v>
      </c>
      <c r="N330" s="20">
        <v>45214</v>
      </c>
      <c r="O330" s="20">
        <v>44587</v>
      </c>
      <c r="P330" s="44">
        <f t="shared" si="203"/>
        <v>1.72</v>
      </c>
      <c r="Q330" s="20">
        <v>43791</v>
      </c>
      <c r="R330" s="20">
        <v>45230</v>
      </c>
      <c r="S330" s="26">
        <f t="shared" si="209"/>
        <v>21</v>
      </c>
      <c r="T330" s="25">
        <v>720</v>
      </c>
      <c r="U330" s="25">
        <v>150000</v>
      </c>
      <c r="V330" s="25">
        <f t="shared" si="210"/>
        <v>98778</v>
      </c>
      <c r="W330" s="26">
        <f t="shared" si="211"/>
        <v>1</v>
      </c>
      <c r="X330" s="24"/>
      <c r="Y330" s="24">
        <v>1500</v>
      </c>
      <c r="Z330" s="17">
        <v>1</v>
      </c>
      <c r="AA330" s="24">
        <f t="shared" si="212"/>
        <v>7381</v>
      </c>
      <c r="AB330" s="17"/>
      <c r="AC330" s="29">
        <v>44896</v>
      </c>
      <c r="AD330" s="15">
        <v>2358</v>
      </c>
      <c r="AE330" s="30">
        <v>45220</v>
      </c>
      <c r="AF330" s="31">
        <f t="shared" si="223"/>
        <v>324</v>
      </c>
      <c r="AG330" s="32">
        <f t="shared" si="224"/>
        <v>2093</v>
      </c>
      <c r="AH330" s="15">
        <v>2648.18</v>
      </c>
      <c r="AI330" s="30">
        <v>45220</v>
      </c>
      <c r="AJ330" s="31">
        <f t="shared" si="194"/>
        <v>324</v>
      </c>
      <c r="AK330" s="32">
        <f t="shared" si="189"/>
        <v>2351</v>
      </c>
      <c r="AL330" s="15">
        <v>2375</v>
      </c>
      <c r="AM330" s="30">
        <v>45213</v>
      </c>
      <c r="AN330" s="31">
        <f t="shared" si="195"/>
        <v>317</v>
      </c>
      <c r="AO330" s="32">
        <f t="shared" si="190"/>
        <v>2063</v>
      </c>
      <c r="AP330" s="36">
        <f t="shared" si="215"/>
        <v>16990</v>
      </c>
      <c r="AQ330" s="32">
        <f t="shared" si="216"/>
        <v>20000</v>
      </c>
      <c r="AR330" s="36">
        <f t="shared" si="217"/>
        <v>31500</v>
      </c>
      <c r="AS330" s="32">
        <f t="shared" si="192"/>
        <v>6507</v>
      </c>
      <c r="AT330" s="32">
        <f t="shared" si="218"/>
        <v>51500</v>
      </c>
      <c r="AV330" s="1">
        <f t="shared" si="222"/>
        <v>91000</v>
      </c>
      <c r="AW330" s="8">
        <f t="shared" si="219"/>
        <v>7778</v>
      </c>
      <c r="AX330" s="8">
        <f t="shared" si="220"/>
        <v>98778</v>
      </c>
      <c r="AY330" s="1">
        <v>10</v>
      </c>
      <c r="AZ330" s="40">
        <f>S330-W330+W330*0.5</f>
        <v>21</v>
      </c>
      <c r="BA330" s="8">
        <f t="shared" si="221"/>
        <v>-51222</v>
      </c>
    </row>
    <row r="331" customHeight="1" spans="1:53">
      <c r="A331" s="15">
        <v>328</v>
      </c>
      <c r="B331" s="16" t="s">
        <v>701</v>
      </c>
      <c r="C331" s="16" t="s">
        <v>1048</v>
      </c>
      <c r="D331" s="16" t="s">
        <v>666</v>
      </c>
      <c r="E331" s="16" t="s">
        <v>703</v>
      </c>
      <c r="F331" s="17">
        <v>112887</v>
      </c>
      <c r="G331" s="17" t="s">
        <v>1049</v>
      </c>
      <c r="H331" s="17" t="s">
        <v>126</v>
      </c>
      <c r="I331" s="17" t="s">
        <v>26</v>
      </c>
      <c r="J331" s="17">
        <v>29</v>
      </c>
      <c r="K331" s="17" t="s">
        <v>36</v>
      </c>
      <c r="L331" s="17" t="s">
        <v>1050</v>
      </c>
      <c r="M331" s="20">
        <v>41155</v>
      </c>
      <c r="N331" s="20">
        <v>46633</v>
      </c>
      <c r="O331" s="20">
        <v>44587</v>
      </c>
      <c r="P331" s="44">
        <f t="shared" si="203"/>
        <v>5.61</v>
      </c>
      <c r="Q331" s="20">
        <v>44376</v>
      </c>
      <c r="R331" s="20">
        <v>45836</v>
      </c>
      <c r="S331" s="26">
        <f t="shared" si="209"/>
        <v>42</v>
      </c>
      <c r="T331" s="25">
        <v>720</v>
      </c>
      <c r="U331" s="25">
        <v>150000</v>
      </c>
      <c r="V331" s="25">
        <f t="shared" si="210"/>
        <v>163363</v>
      </c>
      <c r="W331" s="26">
        <f t="shared" si="211"/>
        <v>-27</v>
      </c>
      <c r="X331" s="24"/>
      <c r="Y331" s="24">
        <v>1500</v>
      </c>
      <c r="Z331" s="17">
        <v>1</v>
      </c>
      <c r="AA331" s="24">
        <f t="shared" si="212"/>
        <v>8352</v>
      </c>
      <c r="AB331" s="17"/>
      <c r="AC331" s="29">
        <v>44896</v>
      </c>
      <c r="AD331" s="15">
        <v>2394</v>
      </c>
      <c r="AE331" s="30">
        <v>45120</v>
      </c>
      <c r="AF331" s="31">
        <f t="shared" si="223"/>
        <v>224</v>
      </c>
      <c r="AG331" s="32">
        <f t="shared" si="224"/>
        <v>1469</v>
      </c>
      <c r="AH331" s="15">
        <v>2332.68</v>
      </c>
      <c r="AI331" s="30">
        <v>45120</v>
      </c>
      <c r="AJ331" s="31">
        <f t="shared" si="194"/>
        <v>224</v>
      </c>
      <c r="AK331" s="32">
        <f t="shared" si="189"/>
        <v>1432</v>
      </c>
      <c r="AL331" s="15">
        <v>3625</v>
      </c>
      <c r="AM331" s="30">
        <v>44910</v>
      </c>
      <c r="AN331" s="31">
        <f t="shared" si="195"/>
        <v>14</v>
      </c>
      <c r="AO331" s="32">
        <f t="shared" si="190"/>
        <v>139</v>
      </c>
      <c r="AP331" s="36">
        <f t="shared" si="215"/>
        <v>61098</v>
      </c>
      <c r="AQ331" s="32">
        <f t="shared" si="216"/>
        <v>61098</v>
      </c>
      <c r="AR331" s="36">
        <f t="shared" si="217"/>
        <v>63000</v>
      </c>
      <c r="AS331" s="32">
        <f t="shared" si="192"/>
        <v>3040</v>
      </c>
      <c r="AT331" s="32">
        <f t="shared" si="218"/>
        <v>124098</v>
      </c>
      <c r="AV331" s="1">
        <v>150500</v>
      </c>
      <c r="AW331" s="8">
        <f t="shared" si="219"/>
        <v>12863</v>
      </c>
      <c r="AX331" s="8">
        <f t="shared" si="220"/>
        <v>163363</v>
      </c>
      <c r="AY331" s="1">
        <v>15</v>
      </c>
      <c r="AZ331" s="40">
        <f t="shared" si="225"/>
        <v>42</v>
      </c>
      <c r="BA331" s="8">
        <f t="shared" si="221"/>
        <v>13363</v>
      </c>
    </row>
    <row r="332" customHeight="1" spans="1:53">
      <c r="A332" s="15">
        <v>329</v>
      </c>
      <c r="B332" s="16" t="s">
        <v>1051</v>
      </c>
      <c r="C332" s="16" t="s">
        <v>1052</v>
      </c>
      <c r="D332" s="16" t="s">
        <v>666</v>
      </c>
      <c r="E332" s="16" t="s">
        <v>1053</v>
      </c>
      <c r="F332" s="17">
        <v>112760</v>
      </c>
      <c r="G332" s="17" t="s">
        <v>1054</v>
      </c>
      <c r="H332" s="17" t="s">
        <v>132</v>
      </c>
      <c r="I332" s="17" t="s">
        <v>26</v>
      </c>
      <c r="J332" s="17">
        <v>19</v>
      </c>
      <c r="K332" s="17" t="s">
        <v>44</v>
      </c>
      <c r="L332" s="17" t="s">
        <v>133</v>
      </c>
      <c r="M332" s="20">
        <v>41180</v>
      </c>
      <c r="N332" s="20">
        <v>44832</v>
      </c>
      <c r="O332" s="20">
        <v>44587</v>
      </c>
      <c r="P332" s="44">
        <f t="shared" si="203"/>
        <v>0.67</v>
      </c>
      <c r="Q332" s="20">
        <v>43364</v>
      </c>
      <c r="R332" s="20">
        <v>44834</v>
      </c>
      <c r="S332" s="26">
        <f t="shared" si="209"/>
        <v>8</v>
      </c>
      <c r="T332" s="25">
        <v>720</v>
      </c>
      <c r="U332" s="25">
        <v>150000</v>
      </c>
      <c r="V332" s="25">
        <f t="shared" si="210"/>
        <v>98778</v>
      </c>
      <c r="W332" s="26">
        <f t="shared" si="211"/>
        <v>0</v>
      </c>
      <c r="X332" s="24"/>
      <c r="Y332" s="24">
        <v>1500</v>
      </c>
      <c r="Z332" s="17">
        <v>1</v>
      </c>
      <c r="AA332" s="24">
        <f t="shared" si="212"/>
        <v>5859</v>
      </c>
      <c r="AB332" s="17"/>
      <c r="AC332" s="29">
        <v>44896</v>
      </c>
      <c r="AD332" s="15">
        <v>1834</v>
      </c>
      <c r="AE332" s="30">
        <v>44829</v>
      </c>
      <c r="AF332" s="30"/>
      <c r="AG332" s="30"/>
      <c r="AH332" s="15">
        <v>1649.75</v>
      </c>
      <c r="AI332" s="30">
        <v>44829</v>
      </c>
      <c r="AJ332" s="31">
        <v>0</v>
      </c>
      <c r="AK332" s="32">
        <f t="shared" si="189"/>
        <v>0</v>
      </c>
      <c r="AL332" s="15">
        <v>2375</v>
      </c>
      <c r="AM332" s="30">
        <v>44828</v>
      </c>
      <c r="AN332" s="31">
        <v>0</v>
      </c>
      <c r="AO332" s="32">
        <f t="shared" si="190"/>
        <v>0</v>
      </c>
      <c r="AP332" s="36">
        <f t="shared" si="215"/>
        <v>6618</v>
      </c>
      <c r="AQ332" s="32">
        <f t="shared" si="216"/>
        <v>20000</v>
      </c>
      <c r="AR332" s="36">
        <f t="shared" si="217"/>
        <v>13500</v>
      </c>
      <c r="AS332" s="32">
        <v>0</v>
      </c>
      <c r="AT332" s="32">
        <f t="shared" si="218"/>
        <v>33500</v>
      </c>
      <c r="AV332" s="1">
        <f t="shared" ref="AV332:AV335" si="226">98500-7500</f>
        <v>91000</v>
      </c>
      <c r="AW332" s="8">
        <f t="shared" si="219"/>
        <v>7778</v>
      </c>
      <c r="AX332" s="8">
        <f t="shared" si="220"/>
        <v>98778</v>
      </c>
      <c r="AY332" s="1">
        <v>10</v>
      </c>
      <c r="AZ332" s="40">
        <f>S332+1</f>
        <v>9</v>
      </c>
      <c r="BA332" s="8">
        <f t="shared" si="221"/>
        <v>-51222</v>
      </c>
    </row>
    <row r="333" s="1" customFormat="1" customHeight="1" spans="1:53">
      <c r="A333" s="15">
        <v>330</v>
      </c>
      <c r="B333" s="16" t="s">
        <v>1055</v>
      </c>
      <c r="C333" s="16" t="s">
        <v>1056</v>
      </c>
      <c r="D333" s="16" t="s">
        <v>666</v>
      </c>
      <c r="E333" s="16" t="s">
        <v>1053</v>
      </c>
      <c r="F333" s="17">
        <v>112877</v>
      </c>
      <c r="G333" s="17" t="s">
        <v>1057</v>
      </c>
      <c r="H333" s="17" t="s">
        <v>132</v>
      </c>
      <c r="I333" s="17" t="s">
        <v>27</v>
      </c>
      <c r="J333" s="17">
        <v>19</v>
      </c>
      <c r="K333" s="17" t="s">
        <v>44</v>
      </c>
      <c r="L333" s="17" t="s">
        <v>133</v>
      </c>
      <c r="M333" s="20">
        <v>41655</v>
      </c>
      <c r="N333" s="20">
        <v>45307</v>
      </c>
      <c r="O333" s="20">
        <v>44587</v>
      </c>
      <c r="P333" s="44">
        <f t="shared" si="203"/>
        <v>1.97</v>
      </c>
      <c r="Q333" s="20">
        <v>44373</v>
      </c>
      <c r="R333" s="20">
        <v>45321</v>
      </c>
      <c r="S333" s="26">
        <f t="shared" si="209"/>
        <v>24</v>
      </c>
      <c r="T333" s="25">
        <v>720</v>
      </c>
      <c r="U333" s="25">
        <v>150000</v>
      </c>
      <c r="V333" s="25">
        <f t="shared" si="210"/>
        <v>126457</v>
      </c>
      <c r="W333" s="26">
        <f t="shared" si="211"/>
        <v>0</v>
      </c>
      <c r="X333" s="24"/>
      <c r="Y333" s="24">
        <v>1500</v>
      </c>
      <c r="Z333" s="17">
        <v>1</v>
      </c>
      <c r="AA333" s="24">
        <f t="shared" si="212"/>
        <v>6262</v>
      </c>
      <c r="AB333" s="17"/>
      <c r="AC333" s="29">
        <v>44896</v>
      </c>
      <c r="AD333" s="15">
        <v>1834</v>
      </c>
      <c r="AE333" s="30">
        <v>44942</v>
      </c>
      <c r="AF333" s="31">
        <f t="shared" ref="AF333" si="227">DATEDIF(AC333,AE333,"d")</f>
        <v>46</v>
      </c>
      <c r="AG333" s="32">
        <f t="shared" ref="AG333" si="228">IF((AD333/365)*AF333&gt;0,(AD333/365)*AF333,0)</f>
        <v>231</v>
      </c>
      <c r="AH333" s="15">
        <v>2052.79</v>
      </c>
      <c r="AI333" s="30">
        <v>44942</v>
      </c>
      <c r="AJ333" s="31">
        <f t="shared" si="194"/>
        <v>46</v>
      </c>
      <c r="AK333" s="32">
        <f t="shared" si="189"/>
        <v>259</v>
      </c>
      <c r="AL333" s="15">
        <v>2375</v>
      </c>
      <c r="AM333" s="30">
        <v>44941</v>
      </c>
      <c r="AN333" s="31">
        <f t="shared" si="195"/>
        <v>45</v>
      </c>
      <c r="AO333" s="32">
        <f t="shared" si="190"/>
        <v>293</v>
      </c>
      <c r="AP333" s="36">
        <f t="shared" si="215"/>
        <v>24912</v>
      </c>
      <c r="AQ333" s="32">
        <f t="shared" si="216"/>
        <v>24912</v>
      </c>
      <c r="AR333" s="36">
        <f t="shared" si="217"/>
        <v>36000</v>
      </c>
      <c r="AS333" s="32">
        <f t="shared" si="192"/>
        <v>783</v>
      </c>
      <c r="AT333" s="32">
        <f t="shared" si="218"/>
        <v>60912</v>
      </c>
      <c r="AV333" s="1">
        <v>116500</v>
      </c>
      <c r="AW333" s="8">
        <f t="shared" si="219"/>
        <v>9957</v>
      </c>
      <c r="AX333" s="8">
        <f t="shared" si="220"/>
        <v>126457</v>
      </c>
      <c r="AY333" s="1">
        <v>10</v>
      </c>
      <c r="AZ333" s="40">
        <f>IF(S333&lt;6,6,S333)</f>
        <v>24</v>
      </c>
      <c r="BA333" s="8">
        <f t="shared" si="221"/>
        <v>-23543</v>
      </c>
    </row>
    <row r="334" customHeight="1" spans="1:53">
      <c r="A334" s="15">
        <v>331</v>
      </c>
      <c r="B334" s="16" t="s">
        <v>1058</v>
      </c>
      <c r="C334" s="16" t="s">
        <v>1059</v>
      </c>
      <c r="D334" s="16" t="s">
        <v>666</v>
      </c>
      <c r="E334" s="16" t="s">
        <v>1060</v>
      </c>
      <c r="F334" s="17">
        <v>112919</v>
      </c>
      <c r="G334" s="17" t="s">
        <v>1061</v>
      </c>
      <c r="H334" s="17" t="s">
        <v>132</v>
      </c>
      <c r="I334" s="17" t="s">
        <v>26</v>
      </c>
      <c r="J334" s="17">
        <v>19</v>
      </c>
      <c r="K334" s="17" t="s">
        <v>44</v>
      </c>
      <c r="L334" s="17" t="s">
        <v>133</v>
      </c>
      <c r="M334" s="20">
        <v>40899</v>
      </c>
      <c r="N334" s="20">
        <v>44552</v>
      </c>
      <c r="O334" s="20">
        <v>44587</v>
      </c>
      <c r="P334" s="44">
        <f t="shared" si="203"/>
        <v>-0.1</v>
      </c>
      <c r="Q334" s="20">
        <v>44470</v>
      </c>
      <c r="R334" s="20">
        <v>44560</v>
      </c>
      <c r="S334" s="26">
        <f t="shared" si="209"/>
        <v>-1</v>
      </c>
      <c r="T334" s="25">
        <v>720</v>
      </c>
      <c r="U334" s="25"/>
      <c r="V334" s="25">
        <f t="shared" si="210"/>
        <v>98778</v>
      </c>
      <c r="W334" s="26">
        <f t="shared" si="211"/>
        <v>0</v>
      </c>
      <c r="X334" s="24"/>
      <c r="Y334" s="24">
        <v>1500</v>
      </c>
      <c r="Z334" s="17">
        <v>1</v>
      </c>
      <c r="AA334" s="24">
        <f t="shared" si="212"/>
        <v>0</v>
      </c>
      <c r="AB334" s="17" t="s">
        <v>134</v>
      </c>
      <c r="AC334" s="29">
        <v>44896</v>
      </c>
      <c r="AD334" s="15"/>
      <c r="AE334" s="30"/>
      <c r="AF334" s="30"/>
      <c r="AG334" s="30"/>
      <c r="AH334" s="15"/>
      <c r="AI334" s="30"/>
      <c r="AJ334" s="31"/>
      <c r="AK334" s="32">
        <f t="shared" si="189"/>
        <v>0</v>
      </c>
      <c r="AL334" s="15"/>
      <c r="AM334" s="30"/>
      <c r="AN334" s="31"/>
      <c r="AO334" s="32">
        <f t="shared" si="190"/>
        <v>0</v>
      </c>
      <c r="AP334" s="36">
        <v>0</v>
      </c>
      <c r="AQ334" s="32">
        <v>20000</v>
      </c>
      <c r="AR334" s="36">
        <f t="shared" si="217"/>
        <v>0</v>
      </c>
      <c r="AS334" s="32">
        <f t="shared" si="192"/>
        <v>0</v>
      </c>
      <c r="AT334" s="32">
        <f t="shared" si="218"/>
        <v>20000</v>
      </c>
      <c r="AV334" s="1">
        <f t="shared" si="226"/>
        <v>91000</v>
      </c>
      <c r="AW334" s="8">
        <f t="shared" si="219"/>
        <v>7778</v>
      </c>
      <c r="AX334" s="8">
        <f t="shared" si="220"/>
        <v>98778</v>
      </c>
      <c r="AY334" s="1">
        <v>10</v>
      </c>
      <c r="AZ334" s="45">
        <v>0</v>
      </c>
      <c r="BA334" s="8">
        <f t="shared" si="221"/>
        <v>98778</v>
      </c>
    </row>
    <row r="335" customHeight="1" spans="1:53">
      <c r="A335" s="15">
        <v>332</v>
      </c>
      <c r="B335" s="16" t="s">
        <v>1062</v>
      </c>
      <c r="C335" s="73" t="s">
        <v>1063</v>
      </c>
      <c r="D335" s="16" t="s">
        <v>666</v>
      </c>
      <c r="E335" s="16" t="s">
        <v>1064</v>
      </c>
      <c r="F335" s="17">
        <v>112750</v>
      </c>
      <c r="G335" s="17" t="s">
        <v>1065</v>
      </c>
      <c r="H335" s="17" t="s">
        <v>132</v>
      </c>
      <c r="I335" s="17" t="s">
        <v>26</v>
      </c>
      <c r="J335" s="17">
        <v>19</v>
      </c>
      <c r="K335" s="17" t="s">
        <v>44</v>
      </c>
      <c r="L335" s="17" t="s">
        <v>133</v>
      </c>
      <c r="M335" s="20">
        <v>41607</v>
      </c>
      <c r="N335" s="20">
        <v>45259</v>
      </c>
      <c r="O335" s="20">
        <v>44587</v>
      </c>
      <c r="P335" s="44">
        <f t="shared" si="203"/>
        <v>1.84</v>
      </c>
      <c r="Q335" s="20">
        <v>43791</v>
      </c>
      <c r="R335" s="20">
        <v>45260</v>
      </c>
      <c r="S335" s="26">
        <f t="shared" si="209"/>
        <v>22</v>
      </c>
      <c r="T335" s="25">
        <v>720</v>
      </c>
      <c r="U335" s="25">
        <v>150000</v>
      </c>
      <c r="V335" s="25">
        <f t="shared" si="210"/>
        <v>98778</v>
      </c>
      <c r="W335" s="26">
        <f t="shared" si="211"/>
        <v>0</v>
      </c>
      <c r="X335" s="24"/>
      <c r="Y335" s="24">
        <v>1500</v>
      </c>
      <c r="Z335" s="17">
        <v>1</v>
      </c>
      <c r="AA335" s="24">
        <f t="shared" si="212"/>
        <v>7332</v>
      </c>
      <c r="AB335" s="17"/>
      <c r="AC335" s="29">
        <v>44896</v>
      </c>
      <c r="AD335" s="15">
        <v>1834</v>
      </c>
      <c r="AE335" s="30">
        <v>44881</v>
      </c>
      <c r="AF335" s="30"/>
      <c r="AG335" s="30"/>
      <c r="AH335" s="15">
        <v>2420.44</v>
      </c>
      <c r="AI335" s="30">
        <v>44881</v>
      </c>
      <c r="AJ335" s="31">
        <v>0</v>
      </c>
      <c r="AK335" s="32">
        <f t="shared" si="189"/>
        <v>0</v>
      </c>
      <c r="AL335" s="15">
        <v>3078</v>
      </c>
      <c r="AM335" s="30">
        <v>44945</v>
      </c>
      <c r="AN335" s="31">
        <f>DATEDIF(AC335,AM335,"d")</f>
        <v>49</v>
      </c>
      <c r="AO335" s="32">
        <f t="shared" si="190"/>
        <v>413</v>
      </c>
      <c r="AP335" s="36">
        <f t="shared" si="215"/>
        <v>18175</v>
      </c>
      <c r="AQ335" s="32">
        <f t="shared" ref="AQ335:AQ339" si="229">IF(AP335&lt;20000,20000,AP335)</f>
        <v>20000</v>
      </c>
      <c r="AR335" s="36">
        <f t="shared" si="217"/>
        <v>33000</v>
      </c>
      <c r="AS335" s="32">
        <f t="shared" si="192"/>
        <v>413</v>
      </c>
      <c r="AT335" s="32">
        <f t="shared" si="218"/>
        <v>53000</v>
      </c>
      <c r="AV335" s="1">
        <f t="shared" si="226"/>
        <v>91000</v>
      </c>
      <c r="AW335" s="8">
        <f t="shared" si="219"/>
        <v>7778</v>
      </c>
      <c r="AX335" s="8">
        <f t="shared" si="220"/>
        <v>98778</v>
      </c>
      <c r="AY335" s="1">
        <v>10</v>
      </c>
      <c r="AZ335" s="40">
        <f t="shared" ref="AZ335:AZ338" si="230">IF(S335&lt;6,6,S335)</f>
        <v>22</v>
      </c>
      <c r="BA335" s="8">
        <f t="shared" si="221"/>
        <v>-51222</v>
      </c>
    </row>
    <row r="336" customHeight="1" spans="1:53">
      <c r="A336" s="15">
        <v>333</v>
      </c>
      <c r="B336" s="16" t="s">
        <v>1066</v>
      </c>
      <c r="C336" s="16" t="s">
        <v>1067</v>
      </c>
      <c r="D336" s="16" t="s">
        <v>1068</v>
      </c>
      <c r="E336" s="16" t="s">
        <v>313</v>
      </c>
      <c r="F336" s="17">
        <v>112872</v>
      </c>
      <c r="G336" s="17" t="s">
        <v>1069</v>
      </c>
      <c r="H336" s="17" t="s">
        <v>126</v>
      </c>
      <c r="I336" s="17" t="s">
        <v>26</v>
      </c>
      <c r="J336" s="17">
        <v>23</v>
      </c>
      <c r="K336" s="17" t="s">
        <v>44</v>
      </c>
      <c r="L336" s="17" t="s">
        <v>143</v>
      </c>
      <c r="M336" s="20">
        <v>41010</v>
      </c>
      <c r="N336" s="20">
        <v>46488</v>
      </c>
      <c r="O336" s="20">
        <v>44587</v>
      </c>
      <c r="P336" s="44">
        <f t="shared" si="203"/>
        <v>5.21</v>
      </c>
      <c r="Q336" s="20">
        <v>44852</v>
      </c>
      <c r="R336" s="20">
        <v>44895</v>
      </c>
      <c r="S336" s="26">
        <f t="shared" si="209"/>
        <v>10</v>
      </c>
      <c r="T336" s="25">
        <v>720</v>
      </c>
      <c r="U336" s="25">
        <v>180000</v>
      </c>
      <c r="V336" s="25">
        <f t="shared" si="210"/>
        <v>120270</v>
      </c>
      <c r="W336" s="26">
        <f t="shared" si="211"/>
        <v>-53</v>
      </c>
      <c r="X336" s="24"/>
      <c r="Y336" s="24">
        <v>1500</v>
      </c>
      <c r="Z336" s="17">
        <v>1</v>
      </c>
      <c r="AA336" s="24">
        <f t="shared" si="212"/>
        <v>7602</v>
      </c>
      <c r="AB336" s="17"/>
      <c r="AC336" s="29">
        <v>44896</v>
      </c>
      <c r="AD336" s="15">
        <v>2394</v>
      </c>
      <c r="AE336" s="30">
        <v>45033</v>
      </c>
      <c r="AF336" s="31">
        <f t="shared" ref="AF336:AF339" si="231">DATEDIF(AC336,AE336,"d")</f>
        <v>137</v>
      </c>
      <c r="AG336" s="32">
        <f t="shared" ref="AG336:AG339" si="232">IF((AD336/365)*AF336&gt;0,(AD336/365)*AF336,0)</f>
        <v>899</v>
      </c>
      <c r="AH336" s="15">
        <v>2332.68</v>
      </c>
      <c r="AI336" s="30">
        <v>45034</v>
      </c>
      <c r="AJ336" s="31">
        <f>DATEDIF(AC336,AI336,"d")</f>
        <v>138</v>
      </c>
      <c r="AK336" s="32">
        <f t="shared" si="189"/>
        <v>882</v>
      </c>
      <c r="AL336" s="15">
        <v>2875</v>
      </c>
      <c r="AM336" s="30">
        <v>45034</v>
      </c>
      <c r="AN336" s="31">
        <f>DATEDIF(AC336,AM336,"d")</f>
        <v>138</v>
      </c>
      <c r="AO336" s="32">
        <f t="shared" si="190"/>
        <v>1087</v>
      </c>
      <c r="AP336" s="7">
        <f t="shared" si="215"/>
        <v>41774</v>
      </c>
      <c r="AQ336" s="32">
        <f t="shared" si="229"/>
        <v>41774</v>
      </c>
      <c r="AR336" s="36">
        <f t="shared" si="217"/>
        <v>16500</v>
      </c>
      <c r="AS336" s="32">
        <f t="shared" si="192"/>
        <v>2868</v>
      </c>
      <c r="AT336" s="32">
        <f t="shared" si="218"/>
        <v>58274</v>
      </c>
      <c r="AV336" s="1">
        <v>110800</v>
      </c>
      <c r="AW336" s="8">
        <f t="shared" si="219"/>
        <v>9470</v>
      </c>
      <c r="AX336" s="8">
        <f t="shared" si="220"/>
        <v>120270</v>
      </c>
      <c r="AY336" s="1">
        <v>15</v>
      </c>
      <c r="AZ336" s="40">
        <f>S336+1</f>
        <v>11</v>
      </c>
      <c r="BA336" s="8">
        <f t="shared" si="221"/>
        <v>-59730</v>
      </c>
    </row>
    <row r="337" customHeight="1" spans="1:53">
      <c r="A337" s="15">
        <v>334</v>
      </c>
      <c r="B337" s="16" t="s">
        <v>1070</v>
      </c>
      <c r="C337" s="73" t="s">
        <v>1071</v>
      </c>
      <c r="D337" s="16" t="s">
        <v>1072</v>
      </c>
      <c r="E337" s="16" t="s">
        <v>1073</v>
      </c>
      <c r="F337" s="17">
        <v>112776</v>
      </c>
      <c r="G337" s="17" t="s">
        <v>1074</v>
      </c>
      <c r="H337" s="17" t="s">
        <v>132</v>
      </c>
      <c r="I337" s="17" t="s">
        <v>26</v>
      </c>
      <c r="J337" s="17">
        <v>19</v>
      </c>
      <c r="K337" s="17" t="s">
        <v>25</v>
      </c>
      <c r="L337" s="17" t="s">
        <v>877</v>
      </c>
      <c r="M337" s="20">
        <v>41577</v>
      </c>
      <c r="N337" s="20">
        <v>45229</v>
      </c>
      <c r="O337" s="20">
        <v>44587</v>
      </c>
      <c r="P337" s="44">
        <f t="shared" si="203"/>
        <v>1.76</v>
      </c>
      <c r="Q337" s="20">
        <v>43734</v>
      </c>
      <c r="R337" s="20">
        <v>45230</v>
      </c>
      <c r="S337" s="26">
        <f t="shared" si="209"/>
        <v>21</v>
      </c>
      <c r="T337" s="25">
        <v>720</v>
      </c>
      <c r="U337" s="25">
        <v>150000</v>
      </c>
      <c r="V337" s="25">
        <f t="shared" si="210"/>
        <v>117774</v>
      </c>
      <c r="W337" s="26">
        <f t="shared" si="211"/>
        <v>0</v>
      </c>
      <c r="X337" s="24">
        <v>62800</v>
      </c>
      <c r="Y337" s="24">
        <v>1500</v>
      </c>
      <c r="Z337" s="17">
        <v>1</v>
      </c>
      <c r="AA337" s="24">
        <f t="shared" si="212"/>
        <v>5859</v>
      </c>
      <c r="AB337" s="17"/>
      <c r="AC337" s="29">
        <v>44896</v>
      </c>
      <c r="AD337" s="15">
        <v>1834</v>
      </c>
      <c r="AE337" s="30">
        <v>45228</v>
      </c>
      <c r="AF337" s="31">
        <f t="shared" si="231"/>
        <v>332</v>
      </c>
      <c r="AG337" s="32">
        <f t="shared" si="232"/>
        <v>1668</v>
      </c>
      <c r="AH337" s="15">
        <v>1649.75</v>
      </c>
      <c r="AI337" s="30">
        <v>45228</v>
      </c>
      <c r="AJ337" s="31">
        <f>DATEDIF(AC337,AI337,"d")</f>
        <v>332</v>
      </c>
      <c r="AK337" s="32">
        <f t="shared" si="189"/>
        <v>1501</v>
      </c>
      <c r="AL337" s="15">
        <v>2375</v>
      </c>
      <c r="AM337" s="30">
        <v>45227</v>
      </c>
      <c r="AN337" s="31">
        <f>DATEDIF(AC337,AM337,"d")</f>
        <v>331</v>
      </c>
      <c r="AO337" s="32">
        <f t="shared" si="190"/>
        <v>2154</v>
      </c>
      <c r="AP337" s="36">
        <f t="shared" si="215"/>
        <v>20728</v>
      </c>
      <c r="AQ337" s="32">
        <f t="shared" si="229"/>
        <v>20728</v>
      </c>
      <c r="AR337" s="36">
        <f t="shared" si="217"/>
        <v>31500</v>
      </c>
      <c r="AS337" s="32">
        <f t="shared" si="192"/>
        <v>5323</v>
      </c>
      <c r="AT337" s="32">
        <f t="shared" si="218"/>
        <v>52228</v>
      </c>
      <c r="AV337" s="1">
        <v>108500</v>
      </c>
      <c r="AW337" s="8">
        <f t="shared" si="219"/>
        <v>9274</v>
      </c>
      <c r="AX337" s="8">
        <f t="shared" si="220"/>
        <v>117774</v>
      </c>
      <c r="AY337" s="1">
        <v>10</v>
      </c>
      <c r="AZ337" s="40">
        <f t="shared" si="230"/>
        <v>21</v>
      </c>
      <c r="BA337" s="8">
        <f t="shared" si="221"/>
        <v>-32226</v>
      </c>
    </row>
    <row r="338" s="1" customFormat="1" customHeight="1" spans="1:53">
      <c r="A338" s="15">
        <v>335</v>
      </c>
      <c r="B338" s="16" t="s">
        <v>1075</v>
      </c>
      <c r="C338" s="73" t="s">
        <v>1076</v>
      </c>
      <c r="D338" s="16" t="s">
        <v>1072</v>
      </c>
      <c r="E338" s="16" t="s">
        <v>1077</v>
      </c>
      <c r="F338" s="17">
        <v>112764</v>
      </c>
      <c r="G338" s="17" t="s">
        <v>1078</v>
      </c>
      <c r="H338" s="17" t="s">
        <v>132</v>
      </c>
      <c r="I338" s="17" t="s">
        <v>26</v>
      </c>
      <c r="J338" s="17">
        <v>19</v>
      </c>
      <c r="K338" s="17" t="s">
        <v>25</v>
      </c>
      <c r="L338" s="17" t="s">
        <v>1079</v>
      </c>
      <c r="M338" s="20">
        <v>41577</v>
      </c>
      <c r="N338" s="20">
        <v>45229</v>
      </c>
      <c r="O338" s="20">
        <v>44587</v>
      </c>
      <c r="P338" s="44">
        <f t="shared" si="203"/>
        <v>1.76</v>
      </c>
      <c r="Q338" s="20">
        <v>44343</v>
      </c>
      <c r="R338" s="20">
        <v>45229</v>
      </c>
      <c r="S338" s="26">
        <f t="shared" si="209"/>
        <v>21</v>
      </c>
      <c r="T338" s="25">
        <v>720</v>
      </c>
      <c r="U338" s="25">
        <v>150000</v>
      </c>
      <c r="V338" s="25">
        <f t="shared" si="210"/>
        <v>117774</v>
      </c>
      <c r="W338" s="26">
        <f t="shared" si="211"/>
        <v>0</v>
      </c>
      <c r="X338" s="24"/>
      <c r="Y338" s="24">
        <v>1500</v>
      </c>
      <c r="Z338" s="17">
        <v>1</v>
      </c>
      <c r="AA338" s="24">
        <f t="shared" si="212"/>
        <v>5859</v>
      </c>
      <c r="AB338" s="17"/>
      <c r="AC338" s="29">
        <v>44896</v>
      </c>
      <c r="AD338" s="15">
        <v>1834</v>
      </c>
      <c r="AE338" s="30">
        <v>45228</v>
      </c>
      <c r="AF338" s="31">
        <f t="shared" si="231"/>
        <v>332</v>
      </c>
      <c r="AG338" s="32">
        <f t="shared" si="232"/>
        <v>1668</v>
      </c>
      <c r="AH338" s="15">
        <v>1649.75</v>
      </c>
      <c r="AI338" s="30">
        <v>45228</v>
      </c>
      <c r="AJ338" s="31">
        <f>DATEDIF(AC338,AI338,"d")</f>
        <v>332</v>
      </c>
      <c r="AK338" s="32">
        <f t="shared" si="189"/>
        <v>1501</v>
      </c>
      <c r="AL338" s="15">
        <v>2375</v>
      </c>
      <c r="AM338" s="30">
        <v>45227</v>
      </c>
      <c r="AN338" s="31">
        <f>DATEDIF(AC338,AM338,"d")</f>
        <v>331</v>
      </c>
      <c r="AO338" s="32">
        <f t="shared" si="190"/>
        <v>2154</v>
      </c>
      <c r="AP338" s="36">
        <f t="shared" si="215"/>
        <v>20728</v>
      </c>
      <c r="AQ338" s="32">
        <f t="shared" si="229"/>
        <v>20728</v>
      </c>
      <c r="AR338" s="36">
        <f t="shared" si="217"/>
        <v>31500</v>
      </c>
      <c r="AS338" s="32">
        <f t="shared" si="192"/>
        <v>5323</v>
      </c>
      <c r="AT338" s="32">
        <f t="shared" si="218"/>
        <v>52228</v>
      </c>
      <c r="AV338" s="1">
        <v>108500</v>
      </c>
      <c r="AW338" s="8">
        <f t="shared" si="219"/>
        <v>9274</v>
      </c>
      <c r="AX338" s="8">
        <f t="shared" si="220"/>
        <v>117774</v>
      </c>
      <c r="AY338" s="1">
        <v>10</v>
      </c>
      <c r="AZ338" s="40">
        <f t="shared" si="230"/>
        <v>21</v>
      </c>
      <c r="BA338" s="8">
        <f t="shared" si="221"/>
        <v>-32226</v>
      </c>
    </row>
    <row r="339" customHeight="1" spans="1:53">
      <c r="A339" s="15">
        <v>336</v>
      </c>
      <c r="B339" s="16" t="s">
        <v>1080</v>
      </c>
      <c r="C339" s="16" t="s">
        <v>1081</v>
      </c>
      <c r="D339" s="16" t="s">
        <v>739</v>
      </c>
      <c r="E339" s="16" t="s">
        <v>214</v>
      </c>
      <c r="F339" s="17">
        <v>112937</v>
      </c>
      <c r="G339" s="17" t="s">
        <v>1082</v>
      </c>
      <c r="H339" s="17" t="s">
        <v>126</v>
      </c>
      <c r="I339" s="17" t="s">
        <v>27</v>
      </c>
      <c r="J339" s="17">
        <v>25</v>
      </c>
      <c r="K339" s="17" t="s">
        <v>44</v>
      </c>
      <c r="L339" s="17" t="s">
        <v>1083</v>
      </c>
      <c r="M339" s="20">
        <v>41940</v>
      </c>
      <c r="N339" s="20">
        <v>47419</v>
      </c>
      <c r="O339" s="20">
        <v>44587</v>
      </c>
      <c r="P339" s="44">
        <f t="shared" si="203"/>
        <v>7.76</v>
      </c>
      <c r="Q339" s="20">
        <v>44759</v>
      </c>
      <c r="R339" s="20">
        <v>44849</v>
      </c>
      <c r="S339" s="26">
        <f t="shared" si="209"/>
        <v>9</v>
      </c>
      <c r="T339" s="25">
        <v>720</v>
      </c>
      <c r="U339" s="25">
        <v>180000</v>
      </c>
      <c r="V339" s="25">
        <f t="shared" si="210"/>
        <v>143065</v>
      </c>
      <c r="W339" s="26">
        <f t="shared" si="211"/>
        <v>-86</v>
      </c>
      <c r="X339" s="24"/>
      <c r="Y339" s="24">
        <v>1500</v>
      </c>
      <c r="Z339" s="17">
        <v>1</v>
      </c>
      <c r="AA339" s="24">
        <f t="shared" si="212"/>
        <v>8492</v>
      </c>
      <c r="AB339" s="17"/>
      <c r="AC339" s="29">
        <v>44896</v>
      </c>
      <c r="AD339" s="15">
        <v>3078</v>
      </c>
      <c r="AE339" s="30">
        <v>45215</v>
      </c>
      <c r="AF339" s="31">
        <f t="shared" si="231"/>
        <v>319</v>
      </c>
      <c r="AG339" s="32">
        <f t="shared" si="232"/>
        <v>2690</v>
      </c>
      <c r="AH339" s="15">
        <v>2289.38</v>
      </c>
      <c r="AI339" s="30">
        <v>45215</v>
      </c>
      <c r="AJ339" s="31">
        <f>DATEDIF(AC339,AI339,"d")</f>
        <v>319</v>
      </c>
      <c r="AK339" s="32">
        <f t="shared" si="189"/>
        <v>2001</v>
      </c>
      <c r="AL339" s="15">
        <v>3125</v>
      </c>
      <c r="AM339" s="30">
        <v>45220</v>
      </c>
      <c r="AN339" s="31">
        <f>DATEDIF(AC339,AM339,"d")</f>
        <v>324</v>
      </c>
      <c r="AO339" s="32">
        <f t="shared" si="190"/>
        <v>2774</v>
      </c>
      <c r="AP339" s="7">
        <f t="shared" si="215"/>
        <v>74012</v>
      </c>
      <c r="AQ339" s="32">
        <f t="shared" si="229"/>
        <v>74012</v>
      </c>
      <c r="AR339" s="36">
        <f t="shared" si="217"/>
        <v>15000</v>
      </c>
      <c r="AS339" s="32">
        <f t="shared" si="192"/>
        <v>7465</v>
      </c>
      <c r="AT339" s="32">
        <f t="shared" si="218"/>
        <v>89012</v>
      </c>
      <c r="AV339" s="1">
        <f>AV11+7000</f>
        <v>131800</v>
      </c>
      <c r="AW339" s="8">
        <f t="shared" si="219"/>
        <v>11265</v>
      </c>
      <c r="AX339" s="8">
        <f t="shared" si="220"/>
        <v>143065</v>
      </c>
      <c r="AY339" s="1">
        <v>15</v>
      </c>
      <c r="AZ339" s="40">
        <f>S339+1</f>
        <v>10</v>
      </c>
      <c r="BA339" s="8">
        <f t="shared" si="221"/>
        <v>-36935</v>
      </c>
    </row>
    <row r="340" customHeight="1" spans="1:53">
      <c r="A340" s="15">
        <v>337</v>
      </c>
      <c r="B340" s="15" t="s">
        <v>1084</v>
      </c>
      <c r="C340" s="15"/>
      <c r="D340" s="15" t="s">
        <v>232</v>
      </c>
      <c r="E340" s="15" t="s">
        <v>666</v>
      </c>
      <c r="F340" s="15"/>
      <c r="G340" s="15" t="s">
        <v>1085</v>
      </c>
      <c r="H340" s="17" t="s">
        <v>132</v>
      </c>
      <c r="I340" s="17" t="s">
        <v>26</v>
      </c>
      <c r="J340" s="17">
        <v>19</v>
      </c>
      <c r="K340" s="17" t="s">
        <v>44</v>
      </c>
      <c r="L340" s="17" t="s">
        <v>133</v>
      </c>
      <c r="M340" s="20">
        <v>40739</v>
      </c>
      <c r="N340" s="20">
        <v>44392</v>
      </c>
      <c r="O340" s="20">
        <v>44587</v>
      </c>
      <c r="P340" s="44">
        <f t="shared" si="203"/>
        <v>-0.53</v>
      </c>
      <c r="Q340" s="29">
        <v>43164</v>
      </c>
      <c r="R340" s="29">
        <v>44408</v>
      </c>
      <c r="S340" s="26">
        <f t="shared" si="209"/>
        <v>-6</v>
      </c>
      <c r="T340" s="15"/>
      <c r="U340" s="15"/>
      <c r="V340" s="25">
        <f t="shared" si="210"/>
        <v>98778</v>
      </c>
      <c r="W340" s="26">
        <f t="shared" si="211"/>
        <v>1</v>
      </c>
      <c r="X340" s="15"/>
      <c r="Y340" s="24">
        <v>1500</v>
      </c>
      <c r="Z340" s="15"/>
      <c r="AA340" s="24">
        <f t="shared" si="212"/>
        <v>0</v>
      </c>
      <c r="AB340" s="17" t="s">
        <v>134</v>
      </c>
      <c r="AC340" s="29">
        <v>44896</v>
      </c>
      <c r="AD340" s="15"/>
      <c r="AE340" s="30"/>
      <c r="AF340" s="30"/>
      <c r="AG340" s="30"/>
      <c r="AH340" s="15"/>
      <c r="AI340" s="30"/>
      <c r="AJ340" s="31"/>
      <c r="AK340" s="32">
        <f t="shared" si="189"/>
        <v>0</v>
      </c>
      <c r="AL340" s="15"/>
      <c r="AM340" s="30"/>
      <c r="AN340" s="31"/>
      <c r="AO340" s="32">
        <f t="shared" si="190"/>
        <v>0</v>
      </c>
      <c r="AP340" s="36">
        <v>0</v>
      </c>
      <c r="AQ340" s="32">
        <v>20000</v>
      </c>
      <c r="AR340" s="36">
        <f t="shared" si="217"/>
        <v>0</v>
      </c>
      <c r="AS340" s="32">
        <f t="shared" si="192"/>
        <v>0</v>
      </c>
      <c r="AT340" s="32">
        <f t="shared" si="218"/>
        <v>20000</v>
      </c>
      <c r="AU340" s="52"/>
      <c r="AV340" s="1">
        <f>98500-7500</f>
        <v>91000</v>
      </c>
      <c r="AW340" s="8">
        <f t="shared" si="219"/>
        <v>7778</v>
      </c>
      <c r="AX340" s="8">
        <f t="shared" si="220"/>
        <v>98778</v>
      </c>
      <c r="AY340" s="1">
        <v>10</v>
      </c>
      <c r="AZ340" s="45">
        <v>0</v>
      </c>
      <c r="BA340" s="8">
        <f t="shared" si="221"/>
        <v>98778</v>
      </c>
    </row>
    <row r="341" customHeight="1" spans="1:53">
      <c r="A341" s="15">
        <v>338</v>
      </c>
      <c r="B341" s="15" t="s">
        <v>1086</v>
      </c>
      <c r="C341" s="15"/>
      <c r="D341" s="15" t="s">
        <v>232</v>
      </c>
      <c r="E341" s="15" t="s">
        <v>666</v>
      </c>
      <c r="F341" s="15"/>
      <c r="G341" s="15" t="s">
        <v>1087</v>
      </c>
      <c r="H341" s="17" t="s">
        <v>132</v>
      </c>
      <c r="I341" s="17" t="s">
        <v>26</v>
      </c>
      <c r="J341" s="17">
        <v>19</v>
      </c>
      <c r="K341" s="17" t="s">
        <v>43</v>
      </c>
      <c r="L341" s="15" t="s">
        <v>872</v>
      </c>
      <c r="M341" s="29">
        <v>40779</v>
      </c>
      <c r="N341" s="29">
        <v>44432</v>
      </c>
      <c r="O341" s="20">
        <v>44587</v>
      </c>
      <c r="P341" s="44">
        <f t="shared" si="203"/>
        <v>-0.42</v>
      </c>
      <c r="Q341" s="29">
        <v>43626</v>
      </c>
      <c r="R341" s="29">
        <v>44439</v>
      </c>
      <c r="S341" s="26">
        <f t="shared" si="209"/>
        <v>-5</v>
      </c>
      <c r="T341" s="15"/>
      <c r="U341" s="15"/>
      <c r="V341" s="25">
        <f t="shared" si="210"/>
        <v>107787</v>
      </c>
      <c r="W341" s="26">
        <f t="shared" si="211"/>
        <v>0</v>
      </c>
      <c r="X341" s="15"/>
      <c r="Y341" s="24">
        <v>1500</v>
      </c>
      <c r="Z341" s="15"/>
      <c r="AA341" s="24">
        <f t="shared" si="212"/>
        <v>0</v>
      </c>
      <c r="AB341" s="17" t="s">
        <v>134</v>
      </c>
      <c r="AC341" s="29">
        <v>44896</v>
      </c>
      <c r="AD341" s="15"/>
      <c r="AE341" s="30"/>
      <c r="AF341" s="30"/>
      <c r="AG341" s="30"/>
      <c r="AH341" s="15"/>
      <c r="AI341" s="30"/>
      <c r="AJ341" s="31"/>
      <c r="AK341" s="32">
        <f t="shared" si="189"/>
        <v>0</v>
      </c>
      <c r="AL341" s="15"/>
      <c r="AM341" s="30"/>
      <c r="AN341" s="31"/>
      <c r="AO341" s="32">
        <f t="shared" si="190"/>
        <v>0</v>
      </c>
      <c r="AP341" s="36">
        <v>0</v>
      </c>
      <c r="AQ341" s="32">
        <v>20000</v>
      </c>
      <c r="AR341" s="36">
        <f t="shared" si="217"/>
        <v>0</v>
      </c>
      <c r="AS341" s="32">
        <f t="shared" si="192"/>
        <v>0</v>
      </c>
      <c r="AT341" s="32">
        <f t="shared" si="218"/>
        <v>20000</v>
      </c>
      <c r="AU341" s="52"/>
      <c r="AV341" s="1">
        <v>99300</v>
      </c>
      <c r="AW341" s="8">
        <f t="shared" si="219"/>
        <v>8487</v>
      </c>
      <c r="AX341" s="8">
        <f t="shared" si="220"/>
        <v>107787</v>
      </c>
      <c r="AY341" s="1">
        <v>10</v>
      </c>
      <c r="AZ341" s="45">
        <v>0</v>
      </c>
      <c r="BA341" s="8">
        <f t="shared" si="221"/>
        <v>107787</v>
      </c>
    </row>
    <row r="342" customHeight="1" spans="1:53">
      <c r="A342" s="15">
        <v>339</v>
      </c>
      <c r="B342" s="15" t="s">
        <v>225</v>
      </c>
      <c r="C342" s="15"/>
      <c r="D342" s="15" t="s">
        <v>130</v>
      </c>
      <c r="E342" s="15" t="s">
        <v>227</v>
      </c>
      <c r="F342" s="15"/>
      <c r="G342" s="15" t="s">
        <v>1088</v>
      </c>
      <c r="H342" s="17" t="s">
        <v>126</v>
      </c>
      <c r="I342" s="15"/>
      <c r="J342" s="15">
        <v>25</v>
      </c>
      <c r="K342" s="17" t="s">
        <v>48</v>
      </c>
      <c r="L342" s="15" t="s">
        <v>1089</v>
      </c>
      <c r="M342" s="29">
        <v>40479</v>
      </c>
      <c r="N342" s="29">
        <v>44139</v>
      </c>
      <c r="O342" s="20">
        <v>44587</v>
      </c>
      <c r="P342" s="44">
        <f t="shared" si="203"/>
        <v>-1.23</v>
      </c>
      <c r="Q342" s="29">
        <v>41997</v>
      </c>
      <c r="R342" s="29">
        <v>44188</v>
      </c>
      <c r="S342" s="26">
        <f t="shared" si="209"/>
        <v>-13</v>
      </c>
      <c r="T342" s="15"/>
      <c r="U342" s="15"/>
      <c r="V342" s="25">
        <f t="shared" si="210"/>
        <v>118642</v>
      </c>
      <c r="W342" s="26">
        <f t="shared" si="211"/>
        <v>2</v>
      </c>
      <c r="X342" s="15"/>
      <c r="Y342" s="24">
        <v>1500</v>
      </c>
      <c r="Z342" s="15"/>
      <c r="AA342" s="24">
        <f t="shared" si="212"/>
        <v>0</v>
      </c>
      <c r="AB342" s="17" t="s">
        <v>134</v>
      </c>
      <c r="AC342" s="29">
        <v>44896</v>
      </c>
      <c r="AD342" s="15"/>
      <c r="AE342" s="30"/>
      <c r="AF342" s="30"/>
      <c r="AG342" s="30"/>
      <c r="AH342" s="15"/>
      <c r="AI342" s="30"/>
      <c r="AJ342" s="31"/>
      <c r="AK342" s="32">
        <f t="shared" si="189"/>
        <v>0</v>
      </c>
      <c r="AL342" s="15"/>
      <c r="AM342" s="51"/>
      <c r="AN342" s="31"/>
      <c r="AO342" s="32">
        <f t="shared" si="190"/>
        <v>0</v>
      </c>
      <c r="AP342" s="36">
        <f>AX342*5%</f>
        <v>5932</v>
      </c>
      <c r="AQ342" s="32">
        <v>20000</v>
      </c>
      <c r="AR342" s="36">
        <f t="shared" si="217"/>
        <v>0</v>
      </c>
      <c r="AS342" s="32">
        <f t="shared" si="192"/>
        <v>0</v>
      </c>
      <c r="AT342" s="32">
        <f t="shared" si="218"/>
        <v>20000</v>
      </c>
      <c r="AU342" s="52"/>
      <c r="AV342" s="1">
        <v>109300</v>
      </c>
      <c r="AW342" s="8">
        <f t="shared" si="219"/>
        <v>9342</v>
      </c>
      <c r="AX342" s="8">
        <f t="shared" si="220"/>
        <v>118642</v>
      </c>
      <c r="AY342" s="1">
        <v>15</v>
      </c>
      <c r="AZ342" s="45">
        <v>0</v>
      </c>
      <c r="BA342" s="8">
        <f t="shared" si="221"/>
        <v>118642</v>
      </c>
    </row>
    <row r="343" customHeight="1" spans="1:46">
      <c r="A343" s="46" t="s">
        <v>24</v>
      </c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8"/>
      <c r="Q343" s="47"/>
      <c r="R343" s="47"/>
      <c r="S343" s="49"/>
      <c r="T343" s="47"/>
      <c r="U343" s="47"/>
      <c r="V343" s="47"/>
      <c r="W343" s="47"/>
      <c r="X343" s="47"/>
      <c r="Y343" s="47"/>
      <c r="Z343" s="47"/>
      <c r="AA343" s="49"/>
      <c r="AB343" s="50"/>
      <c r="AC343" s="47"/>
      <c r="AD343" s="47"/>
      <c r="AE343" s="47"/>
      <c r="AF343" s="47"/>
      <c r="AG343" s="47"/>
      <c r="AH343" s="47"/>
      <c r="AI343" s="47"/>
      <c r="AJ343" s="47"/>
      <c r="AK343" s="47"/>
      <c r="AL343" s="47"/>
      <c r="AM343" s="47"/>
      <c r="AN343" s="47"/>
      <c r="AO343" s="47"/>
      <c r="AP343" s="32">
        <f>SUM(AP4:AP342)</f>
        <v>21225339</v>
      </c>
      <c r="AQ343" s="32">
        <f>SUM(AQ4:AQ342)</f>
        <v>22205287</v>
      </c>
      <c r="AR343" s="32">
        <f>SUM(AR4:AR342)</f>
        <v>15654000</v>
      </c>
      <c r="AS343" s="32">
        <f>SUM(AS4:AS342)</f>
        <v>746024</v>
      </c>
      <c r="AT343" s="32">
        <f t="shared" si="218"/>
        <v>37859287</v>
      </c>
    </row>
  </sheetData>
  <autoFilter ref="A3:BA343">
    <extLst/>
  </autoFilter>
  <mergeCells count="1">
    <mergeCell ref="A1:AT1"/>
  </mergeCells>
  <pageMargins left="0.700694444444445" right="0.700694444444445" top="0.948611111111111" bottom="0.948611111111111" header="0.298611111111111" footer="0.298611111111111"/>
  <pageSetup paperSize="8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询价</vt:lpstr>
      <vt:lpstr>车辆品种汇总</vt:lpstr>
      <vt:lpstr>汇总表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Administrator</cp:lastModifiedBy>
  <cp:revision>1</cp:revision>
  <dcterms:created xsi:type="dcterms:W3CDTF">2010-05-14T09:05:00Z</dcterms:created>
  <cp:lastPrinted>2022-11-25T01:02:00Z</cp:lastPrinted>
  <dcterms:modified xsi:type="dcterms:W3CDTF">2022-11-26T06:40:10Z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ICV">
    <vt:lpwstr>1592D907DE62471C8F87CE3D04C7AE82</vt:lpwstr>
  </property>
  <property fmtid="{D5CDD505-2E9C-101B-9397-08002B2CF9AE}" pid="4" name="KSOReadingLayout">
    <vt:bool>true</vt:bool>
  </property>
</Properties>
</file>