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3年农村公路“三路”建设" sheetId="3" r:id="rId1"/>
    <sheet name="2023年安防工程" sheetId="4" r:id="rId2"/>
    <sheet name="2023普通国省道安防精细化提升" sheetId="5" r:id="rId3"/>
  </sheets>
  <definedNames>
    <definedName name="_xlnm.Print_Titles" localSheetId="0">'2023年农村公路“三路”建设'!$1:$4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<sst xmlns="http://schemas.openxmlformats.org/spreadsheetml/2006/main" count="293" uniqueCount="156">
  <si>
    <t>2023年蓝山县农村公路提质改造建设项目进度表</t>
  </si>
  <si>
    <t>填报单位：蓝山县交通运输局</t>
  </si>
  <si>
    <t>填报日期：2023年12月11日</t>
  </si>
  <si>
    <t>序号</t>
  </si>
  <si>
    <t>市州</t>
  </si>
  <si>
    <t>县市区</t>
  </si>
  <si>
    <t>乡镇</t>
  </si>
  <si>
    <t>项目名称</t>
  </si>
  <si>
    <t>路线编码</t>
  </si>
  <si>
    <t>起讫桩号</t>
  </si>
  <si>
    <t>规划里程（公里）</t>
  </si>
  <si>
    <t>本年            完成              里程                （公里）</t>
  </si>
  <si>
    <t>累计             完成              里程                （公里）</t>
  </si>
  <si>
    <t>本年累计
完成投资               （万元）</t>
  </si>
  <si>
    <t>中央投资
（万元）</t>
  </si>
  <si>
    <t>省投资
(万元)</t>
  </si>
  <si>
    <t>县区配   套资金      （万元）</t>
  </si>
  <si>
    <t>备注</t>
  </si>
  <si>
    <t>起点</t>
  </si>
  <si>
    <t>终点</t>
  </si>
  <si>
    <t>蓝山县合计</t>
  </si>
  <si>
    <t>乡镇通三级公路小计</t>
  </si>
  <si>
    <t>永州市</t>
  </si>
  <si>
    <t>蓝山县</t>
  </si>
  <si>
    <t>浆洞瑶族乡</t>
  </si>
  <si>
    <t>蓝山县塔峰镇至浆洞公路</t>
  </si>
  <si>
    <t>X248431127</t>
  </si>
  <si>
    <t>大桥瑶族乡</t>
  </si>
  <si>
    <t>蓝山县所城镇至大桥公路</t>
  </si>
  <si>
    <t>X045431127</t>
  </si>
  <si>
    <t>犁头瑶族乡</t>
  </si>
  <si>
    <t>蓝山县塔峰镇至犁头公路</t>
  </si>
  <si>
    <t>X029431127</t>
  </si>
  <si>
    <t>湘江源瑶族乡</t>
  </si>
  <si>
    <t>蓝山县所城镇至湘江源公路</t>
  </si>
  <si>
    <t>X247431127</t>
  </si>
  <si>
    <t>旅游通景公路小计</t>
  </si>
  <si>
    <t>祠堂圩镇</t>
  </si>
  <si>
    <t>虎溪传统村落旅游路</t>
  </si>
  <si>
    <t>Y620431127</t>
  </si>
  <si>
    <t>湘江源景区通景公路</t>
  </si>
  <si>
    <t>C231431127</t>
  </si>
  <si>
    <t>0</t>
  </si>
  <si>
    <t>湘江源温泉通景公路</t>
  </si>
  <si>
    <t>C376431127</t>
  </si>
  <si>
    <t>土市镇</t>
  </si>
  <si>
    <t>土市新村红色通景公路</t>
  </si>
  <si>
    <t>X112431127</t>
  </si>
  <si>
    <t>毛俊镇</t>
  </si>
  <si>
    <t>蓝山县毛俊水库旅游公路</t>
  </si>
  <si>
    <t>C093431127</t>
  </si>
  <si>
    <t>资源产业路小计</t>
  </si>
  <si>
    <t>新圩镇</t>
  </si>
  <si>
    <t>蓝山县田心富农生态养殖农庄产业路</t>
  </si>
  <si>
    <t>C46C431127</t>
  </si>
  <si>
    <t>太平圩镇</t>
  </si>
  <si>
    <t>蓝山县合家坊种养专业合作社产业路</t>
  </si>
  <si>
    <t>C48C431127</t>
  </si>
  <si>
    <t>塔峰镇</t>
  </si>
  <si>
    <t>湖南三峰茶叶有限公司产业路</t>
  </si>
  <si>
    <t>C31C431127</t>
  </si>
  <si>
    <t>蓝山县姗姗果业农业合作社产业路</t>
  </si>
  <si>
    <t>C27C431127</t>
  </si>
  <si>
    <t>荆竹瑶族乡</t>
  </si>
  <si>
    <t>蓝山县江源道地药业种养殖专业合作社产业路</t>
  </si>
  <si>
    <t>C42C431127</t>
  </si>
  <si>
    <t>蓝山县绿色时代农业发展有限公司产业路</t>
  </si>
  <si>
    <t>C02C431127</t>
  </si>
  <si>
    <t>蓝山县和新种养专业合作社产业路</t>
  </si>
  <si>
    <t>蓝山县诚信水稻农机专业合作社产业路</t>
  </si>
  <si>
    <t>C34C431127</t>
  </si>
  <si>
    <t>新村与撤并村便捷连通路小计</t>
  </si>
  <si>
    <t>老婆源至桐梓坪连接路</t>
  </si>
  <si>
    <t>C71C431127</t>
  </si>
  <si>
    <t>楠市镇</t>
  </si>
  <si>
    <t>上下村至鸭婆洞连接路</t>
  </si>
  <si>
    <t>C82C431127</t>
  </si>
  <si>
    <t>塘背至甘溪连接路</t>
  </si>
  <si>
    <t>C86C431127</t>
  </si>
  <si>
    <t>所城镇</t>
  </si>
  <si>
    <t>邱家至山口连接路</t>
  </si>
  <si>
    <t>C79C431127</t>
  </si>
  <si>
    <t>舜河至枧下连接路</t>
  </si>
  <si>
    <t>C85C431127</t>
  </si>
  <si>
    <t>舜河至新铺连接路</t>
  </si>
  <si>
    <t>C87C431127</t>
  </si>
  <si>
    <t>罗家至下窑头连接路</t>
  </si>
  <si>
    <t>C097431127</t>
  </si>
  <si>
    <t>栗岐岭至南岭连接路</t>
  </si>
  <si>
    <t>C73C431127</t>
  </si>
  <si>
    <t>金银福至刘景福连接路</t>
  </si>
  <si>
    <t>C65C431127</t>
  </si>
  <si>
    <t>坦头至高陆连接路</t>
  </si>
  <si>
    <t>C84C431127</t>
  </si>
  <si>
    <t>桥下至荷叶塘连接路</t>
  </si>
  <si>
    <t>C76C431127</t>
  </si>
  <si>
    <t>2023年蓝山县农村公路安防工程建设进度表</t>
  </si>
  <si>
    <t>行政区划</t>
  </si>
  <si>
    <t>乡镇名称</t>
  </si>
  <si>
    <t>路线名称</t>
  </si>
  <si>
    <t>隐患里程</t>
  </si>
  <si>
    <t>建设规模</t>
  </si>
  <si>
    <t>投资计划</t>
  </si>
  <si>
    <t>反光镜（个）</t>
  </si>
  <si>
    <t>警示墩（个）</t>
  </si>
  <si>
    <t>防护栏（米）</t>
  </si>
  <si>
    <t>防撞墙(平方米)</t>
  </si>
  <si>
    <t>标线  (平方米)</t>
  </si>
  <si>
    <t>标志牌（个）</t>
  </si>
  <si>
    <t>合计</t>
  </si>
  <si>
    <t>中央投资</t>
  </si>
  <si>
    <t>省配套</t>
  </si>
  <si>
    <t>地方配套</t>
  </si>
  <si>
    <t>合   计</t>
  </si>
  <si>
    <t>C167431127</t>
  </si>
  <si>
    <t>S353至上清涵</t>
  </si>
  <si>
    <t>C371431127</t>
  </si>
  <si>
    <t>S107至水源</t>
  </si>
  <si>
    <t>C374431127</t>
  </si>
  <si>
    <t>S232至五都</t>
  </si>
  <si>
    <t>C267431127</t>
  </si>
  <si>
    <t>土市至栗歧岭</t>
  </si>
  <si>
    <t>C274431127</t>
  </si>
  <si>
    <t>洞头至栗歧岭</t>
  </si>
  <si>
    <t>C308431127</t>
  </si>
  <si>
    <t>埠头至四村</t>
  </si>
  <si>
    <t>C311431127</t>
  </si>
  <si>
    <t>Y365至塔黄</t>
  </si>
  <si>
    <t>C312431127</t>
  </si>
  <si>
    <t>S351至坦头</t>
  </si>
  <si>
    <t>C383431127</t>
  </si>
  <si>
    <t>楼溪至萝卜冲</t>
  </si>
  <si>
    <t>C334431127</t>
  </si>
  <si>
    <t>下坪山至石蹭</t>
  </si>
  <si>
    <t>C316431127</t>
  </si>
  <si>
    <t>Y613至楼溪</t>
  </si>
  <si>
    <t>C321431127</t>
  </si>
  <si>
    <t>S107至沿山</t>
  </si>
  <si>
    <t>C323431127</t>
  </si>
  <si>
    <t>S107至桐木林</t>
  </si>
  <si>
    <t>C331431127</t>
  </si>
  <si>
    <t>梅湾至山背岭</t>
  </si>
  <si>
    <t>C361431127</t>
  </si>
  <si>
    <t>C109431127</t>
  </si>
  <si>
    <t>S912至廖伏荣</t>
  </si>
  <si>
    <t>C234431127</t>
  </si>
  <si>
    <t>西埠头至黄茅岭茶场</t>
  </si>
  <si>
    <t>C227431127</t>
  </si>
  <si>
    <t>X114至桐村</t>
  </si>
  <si>
    <t>2023年蓝山县普通国省道安防精细化提升工程建设进度表</t>
  </si>
  <si>
    <t>计划总投资(万元)</t>
  </si>
  <si>
    <t>G537431127</t>
  </si>
  <si>
    <t xml:space="preserve"> 宁远至连州</t>
  </si>
  <si>
    <t>单位负责人：</t>
  </si>
  <si>
    <t>分管领导：</t>
  </si>
  <si>
    <t>填报人：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</si>
</sst>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_ "/>
  </numFmts>
  <fonts count="4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0"/>
      <name val="宋体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charset val="134"/>
    </font>
    <font>
      <sz val="9"/>
      <color rgb="FF000000"/>
      <name val="宋体"/>
      <charset val="134"/>
    </font>
    <font>
      <b/>
      <sz val="20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12" applyNumberFormat="0" applyAlignment="0" applyProtection="0">
      <alignment vertical="center"/>
    </xf>
    <xf numFmtId="0" fontId="31" fillId="5" borderId="13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6" borderId="14" applyNumberFormat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176" fontId="2" fillId="0" borderId="7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7" fontId="5" fillId="0" borderId="4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7" fontId="1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 applyProtection="1">
      <alignment horizontal="center" vertical="center" wrapText="1"/>
    </xf>
    <xf numFmtId="0" fontId="12" fillId="2" borderId="1" xfId="0" applyNumberFormat="1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/>
    </xf>
    <xf numFmtId="0" fontId="12" fillId="0" borderId="1" xfId="0" applyNumberFormat="1" applyFont="1" applyFill="1" applyBorder="1" applyAlignment="1">
      <alignment vertical="center"/>
    </xf>
    <xf numFmtId="0" fontId="9" fillId="0" borderId="1" xfId="0" applyNumberFormat="1" applyFont="1" applyFill="1" applyBorder="1">
      <alignment vertical="center"/>
    </xf>
    <xf numFmtId="0" fontId="9" fillId="2" borderId="7" xfId="0" applyNumberFormat="1" applyFont="1" applyFill="1" applyBorder="1" applyAlignment="1">
      <alignment horizontal="center" vertical="center"/>
    </xf>
    <xf numFmtId="0" fontId="12" fillId="2" borderId="1" xfId="0" applyNumberFormat="1" applyFont="1" applyFill="1" applyBorder="1" applyAlignment="1">
      <alignment vertical="center"/>
    </xf>
    <xf numFmtId="0" fontId="9" fillId="2" borderId="1" xfId="0" applyNumberFormat="1" applyFont="1" applyFill="1" applyBorder="1">
      <alignment vertical="center"/>
    </xf>
    <xf numFmtId="0" fontId="0" fillId="0" borderId="1" xfId="0" applyFont="1" applyFill="1" applyBorder="1">
      <alignment vertical="center"/>
    </xf>
    <xf numFmtId="0" fontId="0" fillId="2" borderId="1" xfId="0" applyFont="1" applyFill="1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14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49" fontId="21" fillId="0" borderId="1" xfId="0" applyNumberFormat="1" applyFont="1" applyFill="1" applyBorder="1" applyAlignment="1" applyProtection="1">
      <alignment horizontal="center" vertical="center" wrapText="1"/>
    </xf>
    <xf numFmtId="0" fontId="21" fillId="0" borderId="4" xfId="0" applyFont="1" applyFill="1" applyBorder="1" applyAlignment="1">
      <alignment horizontal="center" vertical="center"/>
    </xf>
    <xf numFmtId="0" fontId="21" fillId="0" borderId="5" xfId="0" applyFont="1" applyFill="1" applyBorder="1" applyAlignment="1">
      <alignment horizontal="center" vertical="center"/>
    </xf>
    <xf numFmtId="0" fontId="21" fillId="0" borderId="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2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2"/>
  <sheetViews>
    <sheetView tabSelected="1" workbookViewId="0">
      <selection activeCell="L5" sqref="L5"/>
    </sheetView>
  </sheetViews>
  <sheetFormatPr defaultColWidth="9" defaultRowHeight="13.5"/>
  <cols>
    <col min="1" max="1" width="3.625" customWidth="1"/>
    <col min="2" max="2" width="6.125" customWidth="1"/>
    <col min="3" max="3" width="6.80833333333333" customWidth="1"/>
    <col min="4" max="4" width="9.875" customWidth="1"/>
    <col min="5" max="5" width="20.375" style="54" customWidth="1"/>
    <col min="6" max="6" width="10.125" customWidth="1"/>
    <col min="7" max="7" width="5.75" customWidth="1"/>
    <col min="8" max="8" width="7.5" customWidth="1"/>
    <col min="12" max="12" width="10.375"/>
    <col min="13" max="13" width="9.375"/>
    <col min="15" max="15" width="10.375"/>
    <col min="16" max="16" width="3.875" customWidth="1"/>
    <col min="17" max="17" width="9.25"/>
  </cols>
  <sheetData>
    <row r="1" customFormat="1" ht="43" customHeight="1" spans="1:16">
      <c r="A1" s="55" t="s">
        <v>0</v>
      </c>
      <c r="B1" s="55"/>
      <c r="C1" s="55"/>
      <c r="D1" s="55"/>
      <c r="E1" s="56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</row>
    <row r="2" customFormat="1" ht="33" customHeight="1" spans="1:16">
      <c r="A2" s="57" t="s">
        <v>1</v>
      </c>
      <c r="B2" s="57"/>
      <c r="C2" s="57"/>
      <c r="D2" s="57"/>
      <c r="E2" s="58"/>
      <c r="F2" s="57"/>
      <c r="G2" s="59"/>
      <c r="H2" s="59"/>
      <c r="I2" s="59"/>
      <c r="J2" s="59"/>
      <c r="K2" s="59"/>
      <c r="L2" s="79"/>
      <c r="M2" s="57" t="s">
        <v>2</v>
      </c>
      <c r="N2" s="57"/>
      <c r="O2" s="57"/>
      <c r="P2" s="59"/>
    </row>
    <row r="3" customFormat="1" ht="33" customHeight="1" spans="1:16">
      <c r="A3" s="60" t="s">
        <v>3</v>
      </c>
      <c r="B3" s="60" t="s">
        <v>4</v>
      </c>
      <c r="C3" s="60" t="s">
        <v>5</v>
      </c>
      <c r="D3" s="60" t="s">
        <v>6</v>
      </c>
      <c r="E3" s="60" t="s">
        <v>7</v>
      </c>
      <c r="F3" s="60" t="s">
        <v>8</v>
      </c>
      <c r="G3" s="61" t="s">
        <v>9</v>
      </c>
      <c r="H3" s="61"/>
      <c r="I3" s="60" t="s">
        <v>10</v>
      </c>
      <c r="J3" s="80" t="s">
        <v>11</v>
      </c>
      <c r="K3" s="80" t="s">
        <v>12</v>
      </c>
      <c r="L3" s="80" t="s">
        <v>13</v>
      </c>
      <c r="M3" s="61" t="s">
        <v>14</v>
      </c>
      <c r="N3" s="61" t="s">
        <v>15</v>
      </c>
      <c r="O3" s="61" t="s">
        <v>16</v>
      </c>
      <c r="P3" s="61" t="s">
        <v>17</v>
      </c>
    </row>
    <row r="4" customFormat="1" ht="29" customHeight="1" spans="1:16">
      <c r="A4" s="60"/>
      <c r="B4" s="60"/>
      <c r="C4" s="60"/>
      <c r="D4" s="60"/>
      <c r="E4" s="60"/>
      <c r="F4" s="60"/>
      <c r="G4" s="60" t="s">
        <v>18</v>
      </c>
      <c r="H4" s="60" t="s">
        <v>19</v>
      </c>
      <c r="I4" s="60"/>
      <c r="J4" s="80"/>
      <c r="K4" s="80"/>
      <c r="L4" s="80"/>
      <c r="M4" s="61"/>
      <c r="N4" s="61"/>
      <c r="O4" s="61"/>
      <c r="P4" s="61"/>
    </row>
    <row r="5" s="52" customFormat="1" ht="26" customHeight="1" spans="1:16">
      <c r="A5" s="62" t="s">
        <v>20</v>
      </c>
      <c r="B5" s="63"/>
      <c r="C5" s="63"/>
      <c r="D5" s="63"/>
      <c r="E5" s="64"/>
      <c r="F5" s="65"/>
      <c r="G5" s="65"/>
      <c r="H5" s="65"/>
      <c r="I5" s="81">
        <f t="shared" ref="I5:O5" si="0">I6+I11+I17+I26</f>
        <v>136.488</v>
      </c>
      <c r="J5" s="81">
        <f t="shared" si="0"/>
        <v>88.511</v>
      </c>
      <c r="K5" s="81">
        <f t="shared" si="0"/>
        <v>130.111</v>
      </c>
      <c r="L5" s="81">
        <f t="shared" si="0"/>
        <v>27727.895</v>
      </c>
      <c r="M5" s="81">
        <f t="shared" si="0"/>
        <v>10460.05</v>
      </c>
      <c r="N5" s="81">
        <f t="shared" si="0"/>
        <v>1400.41</v>
      </c>
      <c r="O5" s="81">
        <f t="shared" si="0"/>
        <v>18523.435</v>
      </c>
      <c r="P5" s="14"/>
    </row>
    <row r="6" s="52" customFormat="1" ht="26" customHeight="1" spans="1:16">
      <c r="A6" s="62" t="s">
        <v>21</v>
      </c>
      <c r="B6" s="63"/>
      <c r="C6" s="63"/>
      <c r="D6" s="63"/>
      <c r="E6" s="64"/>
      <c r="F6" s="65"/>
      <c r="G6" s="65"/>
      <c r="H6" s="65"/>
      <c r="I6" s="81">
        <f t="shared" ref="I6:O6" si="1">SUM(I7:I10)</f>
        <v>65.913</v>
      </c>
      <c r="J6" s="81">
        <f t="shared" si="1"/>
        <v>34.93</v>
      </c>
      <c r="K6" s="81">
        <f t="shared" si="1"/>
        <v>59.93</v>
      </c>
      <c r="L6" s="81">
        <f t="shared" si="1"/>
        <v>20958</v>
      </c>
      <c r="M6" s="81">
        <f t="shared" si="1"/>
        <v>7684.6</v>
      </c>
      <c r="N6" s="81">
        <f t="shared" si="1"/>
        <v>698.6</v>
      </c>
      <c r="O6" s="81">
        <f t="shared" si="1"/>
        <v>12574.8</v>
      </c>
      <c r="P6" s="14"/>
    </row>
    <row r="7" s="52" customFormat="1" ht="26" customHeight="1" spans="1:16">
      <c r="A7" s="14">
        <v>1</v>
      </c>
      <c r="B7" s="66" t="s">
        <v>22</v>
      </c>
      <c r="C7" s="66" t="s">
        <v>23</v>
      </c>
      <c r="D7" s="66" t="s">
        <v>24</v>
      </c>
      <c r="E7" s="66" t="s">
        <v>25</v>
      </c>
      <c r="F7" s="66" t="s">
        <v>26</v>
      </c>
      <c r="G7" s="67">
        <v>0</v>
      </c>
      <c r="H7" s="66">
        <v>26.711</v>
      </c>
      <c r="I7" s="66">
        <v>26.711</v>
      </c>
      <c r="J7" s="66">
        <v>1</v>
      </c>
      <c r="K7" s="66">
        <v>26</v>
      </c>
      <c r="L7" s="75">
        <f>J7*600</f>
        <v>600</v>
      </c>
      <c r="M7" s="75">
        <f>J7*220</f>
        <v>220</v>
      </c>
      <c r="N7" s="75">
        <f>J7*20</f>
        <v>20</v>
      </c>
      <c r="O7" s="75">
        <f>J7*360</f>
        <v>360</v>
      </c>
      <c r="P7" s="14"/>
    </row>
    <row r="8" s="52" customFormat="1" ht="26" customHeight="1" spans="1:16">
      <c r="A8" s="14">
        <v>2</v>
      </c>
      <c r="B8" s="66" t="s">
        <v>22</v>
      </c>
      <c r="C8" s="66" t="s">
        <v>23</v>
      </c>
      <c r="D8" s="68" t="s">
        <v>27</v>
      </c>
      <c r="E8" s="69" t="s">
        <v>28</v>
      </c>
      <c r="F8" s="69" t="s">
        <v>29</v>
      </c>
      <c r="G8" s="67">
        <v>0</v>
      </c>
      <c r="H8" s="69">
        <v>3.13</v>
      </c>
      <c r="I8" s="69">
        <v>3.13</v>
      </c>
      <c r="J8" s="66">
        <v>2.93</v>
      </c>
      <c r="K8" s="66">
        <v>2.93</v>
      </c>
      <c r="L8" s="75">
        <f t="shared" ref="L8:L10" si="2">K8*600</f>
        <v>1758</v>
      </c>
      <c r="M8" s="75">
        <f t="shared" ref="M8:M10" si="3">K8*220</f>
        <v>644.6</v>
      </c>
      <c r="N8" s="75">
        <f t="shared" ref="N8:N10" si="4">K8*20</f>
        <v>58.6</v>
      </c>
      <c r="O8" s="75">
        <f t="shared" ref="O8:O10" si="5">K8*360</f>
        <v>1054.8</v>
      </c>
      <c r="P8" s="14"/>
    </row>
    <row r="9" s="52" customFormat="1" ht="26" customHeight="1" spans="1:16">
      <c r="A9" s="14">
        <v>3</v>
      </c>
      <c r="B9" s="66" t="s">
        <v>22</v>
      </c>
      <c r="C9" s="66" t="s">
        <v>23</v>
      </c>
      <c r="D9" s="68" t="s">
        <v>30</v>
      </c>
      <c r="E9" s="69" t="s">
        <v>31</v>
      </c>
      <c r="F9" s="69" t="s">
        <v>32</v>
      </c>
      <c r="G9" s="67">
        <v>0</v>
      </c>
      <c r="H9" s="69">
        <v>17.429</v>
      </c>
      <c r="I9" s="69">
        <v>17.429</v>
      </c>
      <c r="J9" s="66">
        <v>15</v>
      </c>
      <c r="K9" s="66">
        <v>15</v>
      </c>
      <c r="L9" s="75">
        <f t="shared" si="2"/>
        <v>9000</v>
      </c>
      <c r="M9" s="75">
        <f t="shared" si="3"/>
        <v>3300</v>
      </c>
      <c r="N9" s="75">
        <f t="shared" si="4"/>
        <v>300</v>
      </c>
      <c r="O9" s="75">
        <f t="shared" si="5"/>
        <v>5400</v>
      </c>
      <c r="P9" s="14"/>
    </row>
    <row r="10" s="52" customFormat="1" ht="26" customHeight="1" spans="1:16">
      <c r="A10" s="14">
        <v>4</v>
      </c>
      <c r="B10" s="66" t="s">
        <v>22</v>
      </c>
      <c r="C10" s="66" t="s">
        <v>23</v>
      </c>
      <c r="D10" s="68" t="s">
        <v>33</v>
      </c>
      <c r="E10" s="69" t="s">
        <v>34</v>
      </c>
      <c r="F10" s="69" t="s">
        <v>35</v>
      </c>
      <c r="G10" s="67">
        <v>0</v>
      </c>
      <c r="H10" s="69">
        <v>18.643</v>
      </c>
      <c r="I10" s="69">
        <v>18.643</v>
      </c>
      <c r="J10" s="66">
        <v>16</v>
      </c>
      <c r="K10" s="66">
        <v>16</v>
      </c>
      <c r="L10" s="75">
        <f t="shared" si="2"/>
        <v>9600</v>
      </c>
      <c r="M10" s="75">
        <f t="shared" si="3"/>
        <v>3520</v>
      </c>
      <c r="N10" s="75">
        <f t="shared" si="4"/>
        <v>320</v>
      </c>
      <c r="O10" s="75">
        <f t="shared" si="5"/>
        <v>5760</v>
      </c>
      <c r="P10" s="14"/>
    </row>
    <row r="11" s="52" customFormat="1" ht="26" customHeight="1" spans="1:16">
      <c r="A11" s="70" t="s">
        <v>36</v>
      </c>
      <c r="B11" s="70"/>
      <c r="C11" s="70"/>
      <c r="D11" s="70"/>
      <c r="E11" s="70"/>
      <c r="F11" s="70"/>
      <c r="G11" s="70"/>
      <c r="H11" s="70"/>
      <c r="I11" s="82">
        <f t="shared" ref="I11:O11" si="6">SUM(I12:I16)</f>
        <v>38.896</v>
      </c>
      <c r="J11" s="82">
        <f t="shared" si="6"/>
        <v>21.902</v>
      </c>
      <c r="K11" s="82">
        <f t="shared" si="6"/>
        <v>38.502</v>
      </c>
      <c r="L11" s="82">
        <f t="shared" si="6"/>
        <v>3183.29</v>
      </c>
      <c r="M11" s="82">
        <f t="shared" si="6"/>
        <v>1818.09</v>
      </c>
      <c r="N11" s="82">
        <f t="shared" si="6"/>
        <v>385.02</v>
      </c>
      <c r="O11" s="82">
        <f t="shared" si="6"/>
        <v>3636.18</v>
      </c>
      <c r="P11" s="82"/>
    </row>
    <row r="12" s="52" customFormat="1" ht="26" customHeight="1" spans="1:16">
      <c r="A12" s="65">
        <v>1</v>
      </c>
      <c r="B12" s="66" t="s">
        <v>22</v>
      </c>
      <c r="C12" s="66" t="s">
        <v>23</v>
      </c>
      <c r="D12" s="66" t="s">
        <v>37</v>
      </c>
      <c r="E12" s="66" t="s">
        <v>38</v>
      </c>
      <c r="F12" s="66" t="s">
        <v>39</v>
      </c>
      <c r="G12" s="67">
        <v>0</v>
      </c>
      <c r="H12" s="67">
        <v>17.1</v>
      </c>
      <c r="I12" s="67">
        <v>17.1</v>
      </c>
      <c r="J12" s="75">
        <v>0.5</v>
      </c>
      <c r="K12" s="75">
        <v>17.1</v>
      </c>
      <c r="L12" s="75">
        <v>80</v>
      </c>
      <c r="M12" s="75">
        <f>K12*50</f>
        <v>855</v>
      </c>
      <c r="N12" s="75">
        <f t="shared" ref="N12:N16" si="7">K12*10</f>
        <v>171</v>
      </c>
      <c r="O12" s="75">
        <f>K12*100</f>
        <v>1710</v>
      </c>
      <c r="P12" s="75"/>
    </row>
    <row r="13" s="52" customFormat="1" ht="26" customHeight="1" spans="1:16">
      <c r="A13" s="65">
        <v>2</v>
      </c>
      <c r="B13" s="66" t="s">
        <v>22</v>
      </c>
      <c r="C13" s="66" t="s">
        <v>23</v>
      </c>
      <c r="D13" s="67" t="s">
        <v>33</v>
      </c>
      <c r="E13" s="67" t="s">
        <v>40</v>
      </c>
      <c r="F13" s="68" t="s">
        <v>41</v>
      </c>
      <c r="G13" s="67" t="s">
        <v>42</v>
      </c>
      <c r="H13" s="68">
        <v>5.008</v>
      </c>
      <c r="I13" s="68">
        <v>5.008</v>
      </c>
      <c r="J13" s="68">
        <v>5.008</v>
      </c>
      <c r="K13" s="68">
        <v>5.008</v>
      </c>
      <c r="L13" s="75">
        <f t="shared" ref="L12:L14" si="8">M13+N13+O13</f>
        <v>726.16</v>
      </c>
      <c r="M13" s="75">
        <f t="shared" ref="M13:M16" si="9">K13*45</f>
        <v>225.36</v>
      </c>
      <c r="N13" s="75">
        <f t="shared" si="7"/>
        <v>50.08</v>
      </c>
      <c r="O13" s="75">
        <f t="shared" ref="O13:O16" si="10">K13*90</f>
        <v>450.72</v>
      </c>
      <c r="P13" s="75"/>
    </row>
    <row r="14" s="52" customFormat="1" ht="26" customHeight="1" spans="1:16">
      <c r="A14" s="65">
        <v>3</v>
      </c>
      <c r="B14" s="66" t="s">
        <v>22</v>
      </c>
      <c r="C14" s="66" t="s">
        <v>23</v>
      </c>
      <c r="D14" s="66" t="s">
        <v>33</v>
      </c>
      <c r="E14" s="66" t="s">
        <v>43</v>
      </c>
      <c r="F14" s="68" t="s">
        <v>44</v>
      </c>
      <c r="G14" s="67" t="s">
        <v>42</v>
      </c>
      <c r="H14" s="68">
        <v>2.794</v>
      </c>
      <c r="I14" s="68">
        <v>2.794</v>
      </c>
      <c r="J14" s="68">
        <v>2.794</v>
      </c>
      <c r="K14" s="68">
        <v>2.794</v>
      </c>
      <c r="L14" s="75">
        <f t="shared" si="8"/>
        <v>405.13</v>
      </c>
      <c r="M14" s="75">
        <f t="shared" si="9"/>
        <v>125.73</v>
      </c>
      <c r="N14" s="75">
        <f t="shared" si="7"/>
        <v>27.94</v>
      </c>
      <c r="O14" s="75">
        <f t="shared" si="10"/>
        <v>251.46</v>
      </c>
      <c r="P14" s="75"/>
    </row>
    <row r="15" s="52" customFormat="1" ht="26" customHeight="1" spans="1:16">
      <c r="A15" s="65">
        <v>4</v>
      </c>
      <c r="B15" s="66" t="s">
        <v>22</v>
      </c>
      <c r="C15" s="66" t="s">
        <v>23</v>
      </c>
      <c r="D15" s="69" t="s">
        <v>45</v>
      </c>
      <c r="E15" s="68" t="s">
        <v>46</v>
      </c>
      <c r="F15" s="69" t="s">
        <v>47</v>
      </c>
      <c r="G15" s="67">
        <v>0</v>
      </c>
      <c r="H15" s="69">
        <v>9.194</v>
      </c>
      <c r="I15" s="69">
        <v>9.194</v>
      </c>
      <c r="J15" s="75">
        <v>8.8</v>
      </c>
      <c r="K15" s="75">
        <v>8.8</v>
      </c>
      <c r="L15" s="75">
        <f>K15*145</f>
        <v>1276</v>
      </c>
      <c r="M15" s="75">
        <f t="shared" si="9"/>
        <v>396</v>
      </c>
      <c r="N15" s="75">
        <f t="shared" si="7"/>
        <v>88</v>
      </c>
      <c r="O15" s="75">
        <f t="shared" si="10"/>
        <v>792</v>
      </c>
      <c r="P15" s="83"/>
    </row>
    <row r="16" s="52" customFormat="1" ht="26" customHeight="1" spans="1:16">
      <c r="A16" s="65">
        <v>5</v>
      </c>
      <c r="B16" s="66" t="s">
        <v>22</v>
      </c>
      <c r="C16" s="66" t="s">
        <v>23</v>
      </c>
      <c r="D16" s="69" t="s">
        <v>48</v>
      </c>
      <c r="E16" s="68" t="s">
        <v>49</v>
      </c>
      <c r="F16" s="69" t="s">
        <v>50</v>
      </c>
      <c r="G16" s="67">
        <v>0</v>
      </c>
      <c r="H16" s="69">
        <v>4.8</v>
      </c>
      <c r="I16" s="69">
        <v>4.8</v>
      </c>
      <c r="J16" s="69">
        <v>4.8</v>
      </c>
      <c r="K16" s="69">
        <v>4.8</v>
      </c>
      <c r="L16" s="75">
        <f>M16+N16+O16</f>
        <v>696</v>
      </c>
      <c r="M16" s="75">
        <f t="shared" si="9"/>
        <v>216</v>
      </c>
      <c r="N16" s="75">
        <f t="shared" si="7"/>
        <v>48</v>
      </c>
      <c r="O16" s="75">
        <f t="shared" si="10"/>
        <v>432</v>
      </c>
      <c r="P16" s="83"/>
    </row>
    <row r="17" s="53" customFormat="1" ht="26" customHeight="1" spans="1:16">
      <c r="A17" s="71" t="s">
        <v>51</v>
      </c>
      <c r="B17" s="72"/>
      <c r="C17" s="72"/>
      <c r="D17" s="72"/>
      <c r="E17" s="73"/>
      <c r="F17" s="74"/>
      <c r="G17" s="74"/>
      <c r="H17" s="74">
        <f t="shared" ref="H17:O17" si="11">H18+H19+H20+H21+H22+H23+H24+H25</f>
        <v>16.189</v>
      </c>
      <c r="I17" s="74">
        <f t="shared" si="11"/>
        <v>16.189</v>
      </c>
      <c r="J17" s="74">
        <f t="shared" si="11"/>
        <v>16.189</v>
      </c>
      <c r="K17" s="74">
        <f t="shared" si="11"/>
        <v>16.189</v>
      </c>
      <c r="L17" s="74">
        <f t="shared" si="11"/>
        <v>2347.405</v>
      </c>
      <c r="M17" s="74">
        <f t="shared" si="11"/>
        <v>647.56</v>
      </c>
      <c r="N17" s="74">
        <f t="shared" si="11"/>
        <v>161.89</v>
      </c>
      <c r="O17" s="74">
        <f t="shared" si="11"/>
        <v>1537.955</v>
      </c>
      <c r="P17" s="74"/>
    </row>
    <row r="18" s="52" customFormat="1" ht="26" customHeight="1" spans="1:16">
      <c r="A18" s="65">
        <v>1</v>
      </c>
      <c r="B18" s="66" t="s">
        <v>22</v>
      </c>
      <c r="C18" s="66" t="s">
        <v>23</v>
      </c>
      <c r="D18" s="69" t="s">
        <v>52</v>
      </c>
      <c r="E18" s="68" t="s">
        <v>53</v>
      </c>
      <c r="F18" s="69" t="s">
        <v>54</v>
      </c>
      <c r="G18" s="67">
        <v>0</v>
      </c>
      <c r="H18" s="69">
        <v>1.252</v>
      </c>
      <c r="I18" s="69">
        <v>1.252</v>
      </c>
      <c r="J18" s="69">
        <v>1.252</v>
      </c>
      <c r="K18" s="69">
        <v>1.252</v>
      </c>
      <c r="L18" s="83">
        <f t="shared" ref="L18:L25" si="12">J18*145</f>
        <v>181.54</v>
      </c>
      <c r="M18" s="83">
        <f t="shared" ref="M18:M25" si="13">J18*40</f>
        <v>50.08</v>
      </c>
      <c r="N18" s="83">
        <f t="shared" ref="N18:N25" si="14">J18*10</f>
        <v>12.52</v>
      </c>
      <c r="O18" s="83">
        <f t="shared" ref="O18:O25" si="15">J18*95</f>
        <v>118.94</v>
      </c>
      <c r="P18" s="83"/>
    </row>
    <row r="19" s="52" customFormat="1" ht="26" customHeight="1" spans="1:16">
      <c r="A19" s="65">
        <v>2</v>
      </c>
      <c r="B19" s="66" t="s">
        <v>22</v>
      </c>
      <c r="C19" s="66" t="s">
        <v>23</v>
      </c>
      <c r="D19" s="69" t="s">
        <v>55</v>
      </c>
      <c r="E19" s="68" t="s">
        <v>56</v>
      </c>
      <c r="F19" s="69" t="s">
        <v>57</v>
      </c>
      <c r="G19" s="67">
        <v>0</v>
      </c>
      <c r="H19" s="69">
        <v>0.78</v>
      </c>
      <c r="I19" s="69">
        <v>0.78</v>
      </c>
      <c r="J19" s="69">
        <v>0.78</v>
      </c>
      <c r="K19" s="69">
        <v>0.78</v>
      </c>
      <c r="L19" s="83">
        <f t="shared" si="12"/>
        <v>113.1</v>
      </c>
      <c r="M19" s="83">
        <f t="shared" si="13"/>
        <v>31.2</v>
      </c>
      <c r="N19" s="83">
        <f t="shared" si="14"/>
        <v>7.8</v>
      </c>
      <c r="O19" s="83">
        <f t="shared" si="15"/>
        <v>74.1</v>
      </c>
      <c r="P19" s="83"/>
    </row>
    <row r="20" s="52" customFormat="1" ht="26" customHeight="1" spans="1:16">
      <c r="A20" s="65">
        <v>3</v>
      </c>
      <c r="B20" s="66" t="s">
        <v>22</v>
      </c>
      <c r="C20" s="66" t="s">
        <v>23</v>
      </c>
      <c r="D20" s="69" t="s">
        <v>58</v>
      </c>
      <c r="E20" s="68" t="s">
        <v>59</v>
      </c>
      <c r="F20" s="69" t="s">
        <v>60</v>
      </c>
      <c r="G20" s="67">
        <v>0</v>
      </c>
      <c r="H20" s="69">
        <v>3.2</v>
      </c>
      <c r="I20" s="69">
        <v>3.2</v>
      </c>
      <c r="J20" s="69">
        <v>3.2</v>
      </c>
      <c r="K20" s="69">
        <v>3.2</v>
      </c>
      <c r="L20" s="83">
        <f t="shared" si="12"/>
        <v>464</v>
      </c>
      <c r="M20" s="83">
        <f t="shared" si="13"/>
        <v>128</v>
      </c>
      <c r="N20" s="83">
        <f t="shared" si="14"/>
        <v>32</v>
      </c>
      <c r="O20" s="83">
        <f t="shared" si="15"/>
        <v>304</v>
      </c>
      <c r="P20" s="83"/>
    </row>
    <row r="21" s="52" customFormat="1" ht="26" customHeight="1" spans="1:16">
      <c r="A21" s="65">
        <v>4</v>
      </c>
      <c r="B21" s="66" t="s">
        <v>22</v>
      </c>
      <c r="C21" s="66" t="s">
        <v>23</v>
      </c>
      <c r="D21" s="69" t="s">
        <v>58</v>
      </c>
      <c r="E21" s="68" t="s">
        <v>61</v>
      </c>
      <c r="F21" s="69" t="s">
        <v>62</v>
      </c>
      <c r="G21" s="67">
        <v>0</v>
      </c>
      <c r="H21" s="69">
        <v>0.32</v>
      </c>
      <c r="I21" s="69">
        <v>0.32</v>
      </c>
      <c r="J21" s="69">
        <v>0.32</v>
      </c>
      <c r="K21" s="69">
        <v>0.32</v>
      </c>
      <c r="L21" s="83">
        <f t="shared" si="12"/>
        <v>46.4</v>
      </c>
      <c r="M21" s="83">
        <f t="shared" si="13"/>
        <v>12.8</v>
      </c>
      <c r="N21" s="83">
        <f t="shared" si="14"/>
        <v>3.2</v>
      </c>
      <c r="O21" s="83">
        <f t="shared" si="15"/>
        <v>30.4</v>
      </c>
      <c r="P21" s="83"/>
    </row>
    <row r="22" s="52" customFormat="1" ht="26" customHeight="1" spans="1:16">
      <c r="A22" s="65">
        <v>5</v>
      </c>
      <c r="B22" s="66" t="s">
        <v>22</v>
      </c>
      <c r="C22" s="66" t="s">
        <v>23</v>
      </c>
      <c r="D22" s="69" t="s">
        <v>63</v>
      </c>
      <c r="E22" s="68" t="s">
        <v>64</v>
      </c>
      <c r="F22" s="69" t="s">
        <v>65</v>
      </c>
      <c r="G22" s="67">
        <v>0</v>
      </c>
      <c r="H22" s="69">
        <v>6.562</v>
      </c>
      <c r="I22" s="69">
        <v>6.562</v>
      </c>
      <c r="J22" s="69">
        <v>6.562</v>
      </c>
      <c r="K22" s="69">
        <v>6.562</v>
      </c>
      <c r="L22" s="83">
        <f t="shared" si="12"/>
        <v>951.49</v>
      </c>
      <c r="M22" s="83">
        <f t="shared" si="13"/>
        <v>262.48</v>
      </c>
      <c r="N22" s="83">
        <f t="shared" si="14"/>
        <v>65.62</v>
      </c>
      <c r="O22" s="83">
        <f t="shared" si="15"/>
        <v>623.39</v>
      </c>
      <c r="P22" s="83"/>
    </row>
    <row r="23" s="52" customFormat="1" ht="26" customHeight="1" spans="1:16">
      <c r="A23" s="65">
        <v>6</v>
      </c>
      <c r="B23" s="66" t="s">
        <v>22</v>
      </c>
      <c r="C23" s="66" t="s">
        <v>23</v>
      </c>
      <c r="D23" s="69" t="s">
        <v>58</v>
      </c>
      <c r="E23" s="68" t="s">
        <v>66</v>
      </c>
      <c r="F23" s="69" t="s">
        <v>67</v>
      </c>
      <c r="G23" s="67">
        <v>0</v>
      </c>
      <c r="H23" s="69">
        <v>2.6</v>
      </c>
      <c r="I23" s="69">
        <v>2.6</v>
      </c>
      <c r="J23" s="83">
        <v>2.6</v>
      </c>
      <c r="K23" s="83">
        <v>2.6</v>
      </c>
      <c r="L23" s="83">
        <f t="shared" si="12"/>
        <v>377</v>
      </c>
      <c r="M23" s="83">
        <f t="shared" si="13"/>
        <v>104</v>
      </c>
      <c r="N23" s="83">
        <f t="shared" si="14"/>
        <v>26</v>
      </c>
      <c r="O23" s="83">
        <f t="shared" si="15"/>
        <v>247</v>
      </c>
      <c r="P23" s="83"/>
    </row>
    <row r="24" s="52" customFormat="1" ht="26" customHeight="1" spans="1:16">
      <c r="A24" s="65">
        <v>7</v>
      </c>
      <c r="B24" s="66" t="s">
        <v>22</v>
      </c>
      <c r="C24" s="66" t="s">
        <v>23</v>
      </c>
      <c r="D24" s="69" t="s">
        <v>55</v>
      </c>
      <c r="E24" s="68" t="s">
        <v>68</v>
      </c>
      <c r="F24" s="69" t="s">
        <v>57</v>
      </c>
      <c r="G24" s="67">
        <v>0</v>
      </c>
      <c r="H24" s="69">
        <v>0.82</v>
      </c>
      <c r="I24" s="69">
        <v>0.82</v>
      </c>
      <c r="J24" s="83">
        <v>0.82</v>
      </c>
      <c r="K24" s="83">
        <v>0.82</v>
      </c>
      <c r="L24" s="83">
        <f t="shared" si="12"/>
        <v>118.9</v>
      </c>
      <c r="M24" s="83">
        <f t="shared" si="13"/>
        <v>32.8</v>
      </c>
      <c r="N24" s="83">
        <f t="shared" si="14"/>
        <v>8.2</v>
      </c>
      <c r="O24" s="83">
        <f t="shared" si="15"/>
        <v>77.9</v>
      </c>
      <c r="P24" s="83"/>
    </row>
    <row r="25" s="52" customFormat="1" ht="26" customHeight="1" spans="1:16">
      <c r="A25" s="65">
        <v>8</v>
      </c>
      <c r="B25" s="66" t="s">
        <v>22</v>
      </c>
      <c r="C25" s="66" t="s">
        <v>23</v>
      </c>
      <c r="D25" s="69" t="s">
        <v>37</v>
      </c>
      <c r="E25" s="68" t="s">
        <v>69</v>
      </c>
      <c r="F25" s="69" t="s">
        <v>70</v>
      </c>
      <c r="G25" s="67">
        <v>0</v>
      </c>
      <c r="H25" s="69">
        <v>0.655</v>
      </c>
      <c r="I25" s="69">
        <v>0.655</v>
      </c>
      <c r="J25" s="83">
        <v>0.655</v>
      </c>
      <c r="K25" s="83">
        <v>0.655</v>
      </c>
      <c r="L25" s="83">
        <f t="shared" si="12"/>
        <v>94.975</v>
      </c>
      <c r="M25" s="83">
        <f t="shared" si="13"/>
        <v>26.2</v>
      </c>
      <c r="N25" s="83">
        <f t="shared" si="14"/>
        <v>6.55</v>
      </c>
      <c r="O25" s="83">
        <f t="shared" si="15"/>
        <v>62.225</v>
      </c>
      <c r="P25" s="83"/>
    </row>
    <row r="26" s="53" customFormat="1" ht="26" customHeight="1" spans="1:16">
      <c r="A26" s="71" t="s">
        <v>71</v>
      </c>
      <c r="B26" s="72"/>
      <c r="C26" s="72"/>
      <c r="D26" s="72"/>
      <c r="E26" s="73"/>
      <c r="F26" s="74"/>
      <c r="G26" s="74"/>
      <c r="H26" s="74">
        <f t="shared" ref="H26:O26" si="16">SUM(H27:H37)</f>
        <v>15.49</v>
      </c>
      <c r="I26" s="74">
        <f t="shared" si="16"/>
        <v>15.49</v>
      </c>
      <c r="J26" s="74">
        <f t="shared" si="16"/>
        <v>15.49</v>
      </c>
      <c r="K26" s="74">
        <f t="shared" si="16"/>
        <v>15.49</v>
      </c>
      <c r="L26" s="74">
        <f t="shared" si="16"/>
        <v>1239.2</v>
      </c>
      <c r="M26" s="74">
        <f t="shared" si="16"/>
        <v>309.8</v>
      </c>
      <c r="N26" s="74">
        <f t="shared" si="16"/>
        <v>154.9</v>
      </c>
      <c r="O26" s="74">
        <f t="shared" si="16"/>
        <v>774.5</v>
      </c>
      <c r="P26" s="74"/>
    </row>
    <row r="27" s="52" customFormat="1" ht="25" customHeight="1" spans="1:16">
      <c r="A27" s="65">
        <v>1</v>
      </c>
      <c r="B27" s="66" t="s">
        <v>22</v>
      </c>
      <c r="C27" s="66" t="s">
        <v>23</v>
      </c>
      <c r="D27" s="69" t="s">
        <v>37</v>
      </c>
      <c r="E27" s="68" t="s">
        <v>72</v>
      </c>
      <c r="F27" s="69" t="s">
        <v>73</v>
      </c>
      <c r="G27" s="67">
        <v>0</v>
      </c>
      <c r="H27" s="69">
        <v>2.55</v>
      </c>
      <c r="I27" s="69">
        <v>2.55</v>
      </c>
      <c r="J27" s="69">
        <v>2.55</v>
      </c>
      <c r="K27" s="69">
        <v>2.55</v>
      </c>
      <c r="L27" s="83">
        <f t="shared" ref="L27:L37" si="17">K27*80</f>
        <v>204</v>
      </c>
      <c r="M27" s="83">
        <f t="shared" ref="M27:M37" si="18">J27*20</f>
        <v>51</v>
      </c>
      <c r="N27" s="83">
        <f t="shared" ref="N27:N37" si="19">J27*10</f>
        <v>25.5</v>
      </c>
      <c r="O27" s="83">
        <f t="shared" ref="O27:O37" si="20">J27*50</f>
        <v>127.5</v>
      </c>
      <c r="P27" s="83"/>
    </row>
    <row r="28" s="52" customFormat="1" ht="25" customHeight="1" spans="1:16">
      <c r="A28" s="65">
        <v>2</v>
      </c>
      <c r="B28" s="66" t="s">
        <v>22</v>
      </c>
      <c r="C28" s="66" t="s">
        <v>23</v>
      </c>
      <c r="D28" s="69" t="s">
        <v>74</v>
      </c>
      <c r="E28" s="68" t="s">
        <v>75</v>
      </c>
      <c r="F28" s="69" t="s">
        <v>76</v>
      </c>
      <c r="G28" s="67">
        <v>0</v>
      </c>
      <c r="H28" s="69">
        <v>1.09</v>
      </c>
      <c r="I28" s="69">
        <v>1.09</v>
      </c>
      <c r="J28" s="69">
        <v>1.09</v>
      </c>
      <c r="K28" s="69">
        <v>1.09</v>
      </c>
      <c r="L28" s="83">
        <f t="shared" si="17"/>
        <v>87.2</v>
      </c>
      <c r="M28" s="83">
        <f t="shared" si="18"/>
        <v>21.8</v>
      </c>
      <c r="N28" s="83">
        <f t="shared" si="19"/>
        <v>10.9</v>
      </c>
      <c r="O28" s="83">
        <f t="shared" si="20"/>
        <v>54.5</v>
      </c>
      <c r="P28" s="83"/>
    </row>
    <row r="29" s="52" customFormat="1" ht="25" customHeight="1" spans="1:16">
      <c r="A29" s="65">
        <v>3</v>
      </c>
      <c r="B29" s="66" t="s">
        <v>22</v>
      </c>
      <c r="C29" s="66" t="s">
        <v>23</v>
      </c>
      <c r="D29" s="69" t="s">
        <v>74</v>
      </c>
      <c r="E29" s="68" t="s">
        <v>77</v>
      </c>
      <c r="F29" s="69" t="s">
        <v>78</v>
      </c>
      <c r="G29" s="67">
        <v>0</v>
      </c>
      <c r="H29" s="69">
        <v>2.27</v>
      </c>
      <c r="I29" s="69">
        <v>2.27</v>
      </c>
      <c r="J29" s="69">
        <v>2.27</v>
      </c>
      <c r="K29" s="69">
        <v>2.27</v>
      </c>
      <c r="L29" s="83">
        <f t="shared" si="17"/>
        <v>181.6</v>
      </c>
      <c r="M29" s="83">
        <f t="shared" si="18"/>
        <v>45.4</v>
      </c>
      <c r="N29" s="83">
        <f t="shared" si="19"/>
        <v>22.7</v>
      </c>
      <c r="O29" s="83">
        <f t="shared" si="20"/>
        <v>113.5</v>
      </c>
      <c r="P29" s="83"/>
    </row>
    <row r="30" s="52" customFormat="1" ht="25" customHeight="1" spans="1:16">
      <c r="A30" s="65">
        <v>4</v>
      </c>
      <c r="B30" s="66" t="s">
        <v>22</v>
      </c>
      <c r="C30" s="66" t="s">
        <v>23</v>
      </c>
      <c r="D30" s="69" t="s">
        <v>79</v>
      </c>
      <c r="E30" s="68" t="s">
        <v>80</v>
      </c>
      <c r="F30" s="69" t="s">
        <v>81</v>
      </c>
      <c r="G30" s="67">
        <v>0</v>
      </c>
      <c r="H30" s="69">
        <v>1.06</v>
      </c>
      <c r="I30" s="69">
        <v>1.06</v>
      </c>
      <c r="J30" s="69">
        <v>1.06</v>
      </c>
      <c r="K30" s="69">
        <v>1.06</v>
      </c>
      <c r="L30" s="83">
        <f t="shared" si="17"/>
        <v>84.8</v>
      </c>
      <c r="M30" s="83">
        <f t="shared" si="18"/>
        <v>21.2</v>
      </c>
      <c r="N30" s="83">
        <f t="shared" si="19"/>
        <v>10.6</v>
      </c>
      <c r="O30" s="83">
        <f t="shared" si="20"/>
        <v>53</v>
      </c>
      <c r="P30" s="83"/>
    </row>
    <row r="31" s="52" customFormat="1" ht="25" customHeight="1" spans="1:16">
      <c r="A31" s="65">
        <v>5</v>
      </c>
      <c r="B31" s="66" t="s">
        <v>22</v>
      </c>
      <c r="C31" s="66" t="s">
        <v>23</v>
      </c>
      <c r="D31" s="69" t="s">
        <v>79</v>
      </c>
      <c r="E31" s="68" t="s">
        <v>82</v>
      </c>
      <c r="F31" s="69" t="s">
        <v>83</v>
      </c>
      <c r="G31" s="67">
        <v>0</v>
      </c>
      <c r="H31" s="69">
        <v>1.43</v>
      </c>
      <c r="I31" s="69">
        <v>1.43</v>
      </c>
      <c r="J31" s="69">
        <v>1.43</v>
      </c>
      <c r="K31" s="69">
        <v>1.43</v>
      </c>
      <c r="L31" s="83">
        <f t="shared" si="17"/>
        <v>114.4</v>
      </c>
      <c r="M31" s="83">
        <f t="shared" si="18"/>
        <v>28.6</v>
      </c>
      <c r="N31" s="83">
        <f t="shared" si="19"/>
        <v>14.3</v>
      </c>
      <c r="O31" s="83">
        <f t="shared" si="20"/>
        <v>71.5</v>
      </c>
      <c r="P31" s="83"/>
    </row>
    <row r="32" s="52" customFormat="1" ht="25" customHeight="1" spans="1:16">
      <c r="A32" s="65">
        <v>6</v>
      </c>
      <c r="B32" s="66" t="s">
        <v>22</v>
      </c>
      <c r="C32" s="66" t="s">
        <v>23</v>
      </c>
      <c r="D32" s="69" t="s">
        <v>79</v>
      </c>
      <c r="E32" s="68" t="s">
        <v>84</v>
      </c>
      <c r="F32" s="69" t="s">
        <v>85</v>
      </c>
      <c r="G32" s="67">
        <v>0</v>
      </c>
      <c r="H32" s="69">
        <v>1.46</v>
      </c>
      <c r="I32" s="69">
        <v>1.46</v>
      </c>
      <c r="J32" s="69">
        <v>1.46</v>
      </c>
      <c r="K32" s="69">
        <v>1.46</v>
      </c>
      <c r="L32" s="83">
        <f t="shared" si="17"/>
        <v>116.8</v>
      </c>
      <c r="M32" s="83">
        <f t="shared" si="18"/>
        <v>29.2</v>
      </c>
      <c r="N32" s="83">
        <f t="shared" si="19"/>
        <v>14.6</v>
      </c>
      <c r="O32" s="83">
        <f t="shared" si="20"/>
        <v>73</v>
      </c>
      <c r="P32" s="83"/>
    </row>
    <row r="33" s="52" customFormat="1" ht="25" customHeight="1" spans="1:16">
      <c r="A33" s="65">
        <v>7</v>
      </c>
      <c r="B33" s="66" t="s">
        <v>22</v>
      </c>
      <c r="C33" s="66" t="s">
        <v>23</v>
      </c>
      <c r="D33" s="69" t="s">
        <v>58</v>
      </c>
      <c r="E33" s="68" t="s">
        <v>86</v>
      </c>
      <c r="F33" s="68" t="s">
        <v>87</v>
      </c>
      <c r="G33" s="67">
        <v>0</v>
      </c>
      <c r="H33" s="69">
        <v>0.53</v>
      </c>
      <c r="I33" s="69">
        <v>0.53</v>
      </c>
      <c r="J33" s="69">
        <v>0.53</v>
      </c>
      <c r="K33" s="69">
        <v>0.53</v>
      </c>
      <c r="L33" s="83">
        <f t="shared" si="17"/>
        <v>42.4</v>
      </c>
      <c r="M33" s="83">
        <f t="shared" si="18"/>
        <v>10.6</v>
      </c>
      <c r="N33" s="83">
        <f t="shared" si="19"/>
        <v>5.3</v>
      </c>
      <c r="O33" s="83">
        <f t="shared" si="20"/>
        <v>26.5</v>
      </c>
      <c r="P33" s="83"/>
    </row>
    <row r="34" s="52" customFormat="1" ht="25" customHeight="1" spans="1:16">
      <c r="A34" s="65">
        <v>8</v>
      </c>
      <c r="B34" s="66" t="s">
        <v>22</v>
      </c>
      <c r="C34" s="66" t="s">
        <v>23</v>
      </c>
      <c r="D34" s="69" t="s">
        <v>45</v>
      </c>
      <c r="E34" s="68" t="s">
        <v>88</v>
      </c>
      <c r="F34" s="69" t="s">
        <v>89</v>
      </c>
      <c r="G34" s="67">
        <v>0</v>
      </c>
      <c r="H34" s="69">
        <v>1.03</v>
      </c>
      <c r="I34" s="69">
        <v>1.03</v>
      </c>
      <c r="J34" s="69">
        <v>1.03</v>
      </c>
      <c r="K34" s="69">
        <v>1.03</v>
      </c>
      <c r="L34" s="83">
        <f t="shared" si="17"/>
        <v>82.4</v>
      </c>
      <c r="M34" s="83">
        <f t="shared" si="18"/>
        <v>20.6</v>
      </c>
      <c r="N34" s="83">
        <f t="shared" si="19"/>
        <v>10.3</v>
      </c>
      <c r="O34" s="83">
        <f t="shared" si="20"/>
        <v>51.5</v>
      </c>
      <c r="P34" s="83"/>
    </row>
    <row r="35" s="52" customFormat="1" ht="25" customHeight="1" spans="1:16">
      <c r="A35" s="65">
        <v>9</v>
      </c>
      <c r="B35" s="66" t="s">
        <v>22</v>
      </c>
      <c r="C35" s="66" t="s">
        <v>23</v>
      </c>
      <c r="D35" s="69" t="s">
        <v>58</v>
      </c>
      <c r="E35" s="68" t="s">
        <v>90</v>
      </c>
      <c r="F35" s="69" t="s">
        <v>91</v>
      </c>
      <c r="G35" s="67">
        <v>0</v>
      </c>
      <c r="H35" s="69">
        <v>0.99</v>
      </c>
      <c r="I35" s="69">
        <v>0.99</v>
      </c>
      <c r="J35" s="69">
        <v>0.99</v>
      </c>
      <c r="K35" s="69">
        <v>0.99</v>
      </c>
      <c r="L35" s="83">
        <f t="shared" si="17"/>
        <v>79.2</v>
      </c>
      <c r="M35" s="83">
        <f t="shared" si="18"/>
        <v>19.8</v>
      </c>
      <c r="N35" s="83">
        <f t="shared" si="19"/>
        <v>9.9</v>
      </c>
      <c r="O35" s="83">
        <f t="shared" si="20"/>
        <v>49.5</v>
      </c>
      <c r="P35" s="83"/>
    </row>
    <row r="36" s="52" customFormat="1" ht="25" customHeight="1" spans="1:16">
      <c r="A36" s="65">
        <v>10</v>
      </c>
      <c r="B36" s="66" t="s">
        <v>22</v>
      </c>
      <c r="C36" s="66" t="s">
        <v>23</v>
      </c>
      <c r="D36" s="69" t="s">
        <v>45</v>
      </c>
      <c r="E36" s="68" t="s">
        <v>92</v>
      </c>
      <c r="F36" s="69" t="s">
        <v>93</v>
      </c>
      <c r="G36" s="67">
        <v>0</v>
      </c>
      <c r="H36" s="69">
        <v>2.37</v>
      </c>
      <c r="I36" s="69">
        <v>2.37</v>
      </c>
      <c r="J36" s="69">
        <v>2.37</v>
      </c>
      <c r="K36" s="69">
        <v>2.37</v>
      </c>
      <c r="L36" s="83">
        <f t="shared" si="17"/>
        <v>189.6</v>
      </c>
      <c r="M36" s="83">
        <f t="shared" si="18"/>
        <v>47.4</v>
      </c>
      <c r="N36" s="83">
        <f t="shared" si="19"/>
        <v>23.7</v>
      </c>
      <c r="O36" s="83">
        <f t="shared" si="20"/>
        <v>118.5</v>
      </c>
      <c r="P36" s="83"/>
    </row>
    <row r="37" s="52" customFormat="1" ht="25" customHeight="1" spans="1:16">
      <c r="A37" s="65">
        <v>11</v>
      </c>
      <c r="B37" s="66" t="s">
        <v>22</v>
      </c>
      <c r="C37" s="66" t="s">
        <v>23</v>
      </c>
      <c r="D37" s="69" t="s">
        <v>58</v>
      </c>
      <c r="E37" s="68" t="s">
        <v>94</v>
      </c>
      <c r="F37" s="69" t="s">
        <v>95</v>
      </c>
      <c r="G37" s="75">
        <v>0</v>
      </c>
      <c r="H37" s="69">
        <v>0.71</v>
      </c>
      <c r="I37" s="69">
        <v>0.71</v>
      </c>
      <c r="J37" s="69">
        <v>0.71</v>
      </c>
      <c r="K37" s="69">
        <v>0.71</v>
      </c>
      <c r="L37" s="83">
        <f t="shared" si="17"/>
        <v>56.8</v>
      </c>
      <c r="M37" s="83">
        <f t="shared" si="18"/>
        <v>14.2</v>
      </c>
      <c r="N37" s="83">
        <f t="shared" si="19"/>
        <v>7.1</v>
      </c>
      <c r="O37" s="83">
        <f t="shared" si="20"/>
        <v>35.5</v>
      </c>
      <c r="P37" s="83"/>
    </row>
    <row r="38" s="52" customFormat="1" ht="14.25" spans="2:14">
      <c r="B38" s="76"/>
      <c r="C38" s="76"/>
      <c r="D38" s="76"/>
      <c r="E38" s="77"/>
      <c r="F38" s="76"/>
      <c r="G38" s="77"/>
      <c r="H38" s="76"/>
      <c r="I38" s="76"/>
      <c r="J38" s="76"/>
      <c r="K38" s="77"/>
      <c r="L38"/>
      <c r="M38" s="76"/>
      <c r="N38" s="77"/>
    </row>
    <row r="39" s="52" customFormat="1" ht="12" spans="5:5">
      <c r="E39" s="78"/>
    </row>
    <row r="40" s="52" customFormat="1" ht="12" spans="5:5">
      <c r="E40" s="78"/>
    </row>
    <row r="41" s="52" customFormat="1" ht="12" spans="5:5">
      <c r="E41" s="78"/>
    </row>
    <row r="42" s="52" customFormat="1" ht="12" spans="5:5">
      <c r="E42" s="78"/>
    </row>
  </sheetData>
  <mergeCells count="26">
    <mergeCell ref="A1:P1"/>
    <mergeCell ref="A2:F2"/>
    <mergeCell ref="M2:O2"/>
    <mergeCell ref="G3:H3"/>
    <mergeCell ref="A5:E5"/>
    <mergeCell ref="A6:E6"/>
    <mergeCell ref="A11:E11"/>
    <mergeCell ref="A17:E17"/>
    <mergeCell ref="A26:E26"/>
    <mergeCell ref="B38:D38"/>
    <mergeCell ref="H38:I38"/>
    <mergeCell ref="M38:N38"/>
    <mergeCell ref="A3:A4"/>
    <mergeCell ref="B3:B4"/>
    <mergeCell ref="C3:C4"/>
    <mergeCell ref="D3:D4"/>
    <mergeCell ref="E3:E4"/>
    <mergeCell ref="F3:F4"/>
    <mergeCell ref="I3:I4"/>
    <mergeCell ref="J3:J4"/>
    <mergeCell ref="K3:K4"/>
    <mergeCell ref="L3:L4"/>
    <mergeCell ref="M3:M4"/>
    <mergeCell ref="N3:N4"/>
    <mergeCell ref="O3:O4"/>
    <mergeCell ref="P3:P4"/>
  </mergeCells>
  <pageMargins left="0.751388888888889" right="0.751388888888889" top="1" bottom="1" header="0.5" footer="0.5"/>
  <pageSetup paperSize="9" scale="93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M2" sqref="M2:Q2"/>
    </sheetView>
  </sheetViews>
  <sheetFormatPr defaultColWidth="8.875" defaultRowHeight="12"/>
  <cols>
    <col min="1" max="1" width="4" style="2" customWidth="1"/>
    <col min="2" max="2" width="7.375" style="2" customWidth="1"/>
    <col min="3" max="3" width="10.75" style="2" customWidth="1"/>
    <col min="4" max="4" width="12.25" style="2" customWidth="1"/>
    <col min="5" max="5" width="15.875" style="2" customWidth="1"/>
    <col min="6" max="6" width="7.875" style="2" customWidth="1"/>
    <col min="7" max="8" width="6.875" style="2" customWidth="1"/>
    <col min="9" max="9" width="7.875" style="2" customWidth="1"/>
    <col min="10" max="11" width="8.875" style="2" customWidth="1"/>
    <col min="12" max="12" width="6.875" style="2" customWidth="1"/>
    <col min="13" max="13" width="8.75" style="29" customWidth="1"/>
    <col min="14" max="14" width="7.875" style="2" customWidth="1"/>
    <col min="15" max="15" width="7.375" style="2" customWidth="1"/>
    <col min="16" max="16" width="8.125" style="2" customWidth="1"/>
    <col min="17" max="17" width="3.775" style="2" customWidth="1"/>
    <col min="18" max="16384" width="8.875" style="2"/>
  </cols>
  <sheetData>
    <row r="1" s="1" customFormat="1" ht="42.95" customHeight="1" spans="1:17">
      <c r="A1" s="7" t="s">
        <v>96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24"/>
      <c r="N1" s="7"/>
      <c r="O1" s="7"/>
      <c r="P1" s="7"/>
      <c r="Q1" s="7"/>
    </row>
    <row r="2" s="1" customFormat="1" ht="21.95" customHeight="1" spans="1:17">
      <c r="A2" s="9" t="s">
        <v>1</v>
      </c>
      <c r="B2" s="9"/>
      <c r="C2" s="9"/>
      <c r="D2" s="9"/>
      <c r="E2" s="9"/>
      <c r="F2" s="10"/>
      <c r="G2" s="10"/>
      <c r="H2" s="10"/>
      <c r="I2" s="10"/>
      <c r="J2" s="10"/>
      <c r="K2" s="10"/>
      <c r="L2" s="10"/>
      <c r="M2" s="25" t="s">
        <v>2</v>
      </c>
      <c r="N2" s="25"/>
      <c r="O2" s="25"/>
      <c r="P2" s="25"/>
      <c r="Q2" s="25"/>
    </row>
    <row r="3" s="2" customFormat="1" ht="17.1" customHeight="1" spans="1:17">
      <c r="A3" s="12" t="s">
        <v>3</v>
      </c>
      <c r="B3" s="12" t="s">
        <v>97</v>
      </c>
      <c r="C3" s="13" t="s">
        <v>98</v>
      </c>
      <c r="D3" s="12" t="s">
        <v>8</v>
      </c>
      <c r="E3" s="12" t="s">
        <v>99</v>
      </c>
      <c r="F3" s="14" t="s">
        <v>100</v>
      </c>
      <c r="G3" s="12" t="s">
        <v>101</v>
      </c>
      <c r="H3" s="12"/>
      <c r="I3" s="12"/>
      <c r="J3" s="12"/>
      <c r="K3" s="12"/>
      <c r="L3" s="12"/>
      <c r="M3" s="26" t="s">
        <v>102</v>
      </c>
      <c r="N3" s="13"/>
      <c r="O3" s="12"/>
      <c r="P3" s="12"/>
      <c r="Q3" s="12" t="s">
        <v>17</v>
      </c>
    </row>
    <row r="4" s="2" customFormat="1" ht="30.95" customHeight="1" spans="1:17">
      <c r="A4" s="12"/>
      <c r="B4" s="12"/>
      <c r="C4" s="15"/>
      <c r="D4" s="12"/>
      <c r="E4" s="12"/>
      <c r="F4" s="14"/>
      <c r="G4" s="12" t="s">
        <v>103</v>
      </c>
      <c r="H4" s="12" t="s">
        <v>104</v>
      </c>
      <c r="I4" s="12" t="s">
        <v>105</v>
      </c>
      <c r="J4" s="12" t="s">
        <v>106</v>
      </c>
      <c r="K4" s="12" t="s">
        <v>107</v>
      </c>
      <c r="L4" s="12" t="s">
        <v>108</v>
      </c>
      <c r="M4" s="27" t="s">
        <v>109</v>
      </c>
      <c r="N4" s="12" t="s">
        <v>110</v>
      </c>
      <c r="O4" s="28" t="s">
        <v>111</v>
      </c>
      <c r="P4" s="12" t="s">
        <v>112</v>
      </c>
      <c r="Q4" s="12"/>
    </row>
    <row r="5" s="3" customFormat="1" ht="21" customHeight="1" spans="1:17">
      <c r="A5" s="17" t="s">
        <v>113</v>
      </c>
      <c r="B5" s="18"/>
      <c r="C5" s="18"/>
      <c r="D5" s="19"/>
      <c r="E5" s="20"/>
      <c r="F5" s="32">
        <f>SUM(F6:F23)</f>
        <v>22.53</v>
      </c>
      <c r="G5" s="32">
        <f t="shared" ref="G5:P5" si="0">SUM(G6:G23)</f>
        <v>64</v>
      </c>
      <c r="H5" s="32">
        <f t="shared" si="0"/>
        <v>0</v>
      </c>
      <c r="I5" s="32">
        <f t="shared" si="0"/>
        <v>13518</v>
      </c>
      <c r="J5" s="32">
        <f t="shared" si="0"/>
        <v>0</v>
      </c>
      <c r="K5" s="32">
        <f t="shared" si="0"/>
        <v>11336.4</v>
      </c>
      <c r="L5" s="32">
        <f t="shared" si="0"/>
        <v>221</v>
      </c>
      <c r="M5" s="32">
        <f t="shared" si="0"/>
        <v>450.6</v>
      </c>
      <c r="N5" s="32">
        <f t="shared" si="0"/>
        <v>135.18</v>
      </c>
      <c r="O5" s="32">
        <f t="shared" si="0"/>
        <v>67.59</v>
      </c>
      <c r="P5" s="32">
        <f t="shared" si="0"/>
        <v>247.83</v>
      </c>
      <c r="Q5" s="20"/>
    </row>
    <row r="6" s="2" customFormat="1" ht="18" customHeight="1" spans="1:17">
      <c r="A6" s="33">
        <v>1</v>
      </c>
      <c r="B6" s="34" t="s">
        <v>23</v>
      </c>
      <c r="C6" s="35" t="s">
        <v>52</v>
      </c>
      <c r="D6" s="36" t="s">
        <v>114</v>
      </c>
      <c r="E6" s="36" t="s">
        <v>115</v>
      </c>
      <c r="F6" s="36">
        <v>0.4</v>
      </c>
      <c r="G6" s="37">
        <v>2</v>
      </c>
      <c r="H6" s="37"/>
      <c r="I6" s="37">
        <f t="shared" ref="I6:I23" si="1">F6*600</f>
        <v>240</v>
      </c>
      <c r="J6" s="37"/>
      <c r="K6" s="37">
        <v>858.3</v>
      </c>
      <c r="L6" s="37">
        <v>4</v>
      </c>
      <c r="M6" s="44">
        <f t="shared" ref="M6:M23" si="2">N6+O6+P6</f>
        <v>8</v>
      </c>
      <c r="N6" s="45">
        <f t="shared" ref="N6:N23" si="3">F6*6</f>
        <v>2.4</v>
      </c>
      <c r="O6" s="46">
        <f t="shared" ref="O6:O23" si="4">F6*3</f>
        <v>1.2</v>
      </c>
      <c r="P6" s="46">
        <f t="shared" ref="P6:P23" si="5">F6*11</f>
        <v>4.4</v>
      </c>
      <c r="Q6" s="50"/>
    </row>
    <row r="7" s="2" customFormat="1" ht="18" customHeight="1" spans="1:17">
      <c r="A7" s="33">
        <v>2</v>
      </c>
      <c r="B7" s="34" t="s">
        <v>23</v>
      </c>
      <c r="C7" s="35" t="s">
        <v>52</v>
      </c>
      <c r="D7" s="36" t="s">
        <v>116</v>
      </c>
      <c r="E7" s="36" t="s">
        <v>117</v>
      </c>
      <c r="F7" s="36">
        <v>0.7</v>
      </c>
      <c r="G7" s="37">
        <v>3</v>
      </c>
      <c r="H7" s="37"/>
      <c r="I7" s="37">
        <f t="shared" si="1"/>
        <v>420</v>
      </c>
      <c r="J7" s="37"/>
      <c r="K7" s="37">
        <v>387.9</v>
      </c>
      <c r="L7" s="37">
        <v>7</v>
      </c>
      <c r="M7" s="44">
        <f t="shared" si="2"/>
        <v>14</v>
      </c>
      <c r="N7" s="45">
        <f t="shared" si="3"/>
        <v>4.2</v>
      </c>
      <c r="O7" s="46">
        <f t="shared" si="4"/>
        <v>2.1</v>
      </c>
      <c r="P7" s="46">
        <f t="shared" si="5"/>
        <v>7.7</v>
      </c>
      <c r="Q7" s="50"/>
    </row>
    <row r="8" s="2" customFormat="1" ht="18" customHeight="1" spans="1:17">
      <c r="A8" s="33">
        <v>3</v>
      </c>
      <c r="B8" s="34" t="s">
        <v>23</v>
      </c>
      <c r="C8" s="35" t="s">
        <v>52</v>
      </c>
      <c r="D8" s="36" t="s">
        <v>118</v>
      </c>
      <c r="E8" s="36" t="s">
        <v>119</v>
      </c>
      <c r="F8" s="36">
        <v>0.42</v>
      </c>
      <c r="G8" s="37">
        <v>2</v>
      </c>
      <c r="H8" s="37"/>
      <c r="I8" s="37">
        <f t="shared" si="1"/>
        <v>252</v>
      </c>
      <c r="J8" s="37"/>
      <c r="K8" s="37">
        <v>283.8</v>
      </c>
      <c r="L8" s="37">
        <v>4</v>
      </c>
      <c r="M8" s="44">
        <f t="shared" si="2"/>
        <v>8.4</v>
      </c>
      <c r="N8" s="45">
        <f t="shared" si="3"/>
        <v>2.52</v>
      </c>
      <c r="O8" s="46">
        <f t="shared" si="4"/>
        <v>1.26</v>
      </c>
      <c r="P8" s="46">
        <f t="shared" si="5"/>
        <v>4.62</v>
      </c>
      <c r="Q8" s="50"/>
    </row>
    <row r="9" s="2" customFormat="1" ht="18" customHeight="1" spans="1:17">
      <c r="A9" s="33">
        <v>4</v>
      </c>
      <c r="B9" s="34" t="s">
        <v>23</v>
      </c>
      <c r="C9" s="35" t="s">
        <v>45</v>
      </c>
      <c r="D9" s="36" t="s">
        <v>120</v>
      </c>
      <c r="E9" s="23" t="s">
        <v>121</v>
      </c>
      <c r="F9" s="36">
        <v>1.16</v>
      </c>
      <c r="G9" s="37">
        <v>2</v>
      </c>
      <c r="H9" s="37"/>
      <c r="I9" s="37">
        <f t="shared" si="1"/>
        <v>696</v>
      </c>
      <c r="J9" s="37"/>
      <c r="K9" s="37">
        <v>392.1</v>
      </c>
      <c r="L9" s="37">
        <v>11</v>
      </c>
      <c r="M9" s="44">
        <f t="shared" si="2"/>
        <v>23.2</v>
      </c>
      <c r="N9" s="45">
        <f t="shared" si="3"/>
        <v>6.96</v>
      </c>
      <c r="O9" s="46">
        <f t="shared" si="4"/>
        <v>3.48</v>
      </c>
      <c r="P9" s="46">
        <f t="shared" si="5"/>
        <v>12.76</v>
      </c>
      <c r="Q9" s="50"/>
    </row>
    <row r="10" s="2" customFormat="1" ht="18" customHeight="1" spans="1:17">
      <c r="A10" s="33">
        <v>5</v>
      </c>
      <c r="B10" s="34" t="s">
        <v>23</v>
      </c>
      <c r="C10" s="35" t="s">
        <v>45</v>
      </c>
      <c r="D10" s="36" t="s">
        <v>122</v>
      </c>
      <c r="E10" s="23" t="s">
        <v>123</v>
      </c>
      <c r="F10" s="36">
        <v>2.4</v>
      </c>
      <c r="G10" s="37">
        <v>3</v>
      </c>
      <c r="H10" s="37"/>
      <c r="I10" s="37">
        <f t="shared" si="1"/>
        <v>1440</v>
      </c>
      <c r="J10" s="37"/>
      <c r="K10" s="37">
        <v>818.1</v>
      </c>
      <c r="L10" s="37">
        <v>24</v>
      </c>
      <c r="M10" s="44">
        <f t="shared" si="2"/>
        <v>48</v>
      </c>
      <c r="N10" s="45">
        <f t="shared" si="3"/>
        <v>14.4</v>
      </c>
      <c r="O10" s="46">
        <f t="shared" si="4"/>
        <v>7.2</v>
      </c>
      <c r="P10" s="46">
        <f t="shared" si="5"/>
        <v>26.4</v>
      </c>
      <c r="Q10" s="50"/>
    </row>
    <row r="11" s="2" customFormat="1" ht="18" customHeight="1" spans="1:17">
      <c r="A11" s="33">
        <v>6</v>
      </c>
      <c r="B11" s="34" t="s">
        <v>23</v>
      </c>
      <c r="C11" s="35" t="s">
        <v>45</v>
      </c>
      <c r="D11" s="36" t="s">
        <v>124</v>
      </c>
      <c r="E11" s="23" t="s">
        <v>125</v>
      </c>
      <c r="F11" s="36">
        <v>1.85</v>
      </c>
      <c r="G11" s="37">
        <v>4</v>
      </c>
      <c r="H11" s="37"/>
      <c r="I11" s="37">
        <f t="shared" si="1"/>
        <v>1110</v>
      </c>
      <c r="J11" s="37"/>
      <c r="K11" s="37">
        <v>571.2</v>
      </c>
      <c r="L11" s="37">
        <v>18</v>
      </c>
      <c r="M11" s="44">
        <f t="shared" si="2"/>
        <v>37</v>
      </c>
      <c r="N11" s="45">
        <f t="shared" si="3"/>
        <v>11.1</v>
      </c>
      <c r="O11" s="46">
        <f t="shared" si="4"/>
        <v>5.55</v>
      </c>
      <c r="P11" s="46">
        <f t="shared" si="5"/>
        <v>20.35</v>
      </c>
      <c r="Q11" s="50"/>
    </row>
    <row r="12" s="2" customFormat="1" ht="18" customHeight="1" spans="1:17">
      <c r="A12" s="33">
        <v>7</v>
      </c>
      <c r="B12" s="34" t="s">
        <v>23</v>
      </c>
      <c r="C12" s="35" t="s">
        <v>45</v>
      </c>
      <c r="D12" s="36" t="s">
        <v>126</v>
      </c>
      <c r="E12" s="23" t="s">
        <v>127</v>
      </c>
      <c r="F12" s="36">
        <v>0.74</v>
      </c>
      <c r="G12" s="37">
        <v>3</v>
      </c>
      <c r="H12" s="37"/>
      <c r="I12" s="37">
        <f t="shared" si="1"/>
        <v>444</v>
      </c>
      <c r="J12" s="37"/>
      <c r="K12" s="37">
        <v>307.5</v>
      </c>
      <c r="L12" s="37">
        <v>7</v>
      </c>
      <c r="M12" s="44">
        <f t="shared" si="2"/>
        <v>14.8</v>
      </c>
      <c r="N12" s="45">
        <f t="shared" si="3"/>
        <v>4.44</v>
      </c>
      <c r="O12" s="46">
        <f t="shared" si="4"/>
        <v>2.22</v>
      </c>
      <c r="P12" s="46">
        <f t="shared" si="5"/>
        <v>8.14</v>
      </c>
      <c r="Q12" s="50"/>
    </row>
    <row r="13" s="2" customFormat="1" ht="18" customHeight="1" spans="1:17">
      <c r="A13" s="33">
        <v>8</v>
      </c>
      <c r="B13" s="34" t="s">
        <v>23</v>
      </c>
      <c r="C13" s="35" t="s">
        <v>45</v>
      </c>
      <c r="D13" s="36" t="s">
        <v>128</v>
      </c>
      <c r="E13" s="23" t="s">
        <v>129</v>
      </c>
      <c r="F13" s="36">
        <v>0.56</v>
      </c>
      <c r="G13" s="37">
        <v>2</v>
      </c>
      <c r="H13" s="37"/>
      <c r="I13" s="37">
        <f t="shared" si="1"/>
        <v>336</v>
      </c>
      <c r="J13" s="37"/>
      <c r="K13" s="37">
        <v>304.5</v>
      </c>
      <c r="L13" s="37">
        <v>5</v>
      </c>
      <c r="M13" s="44">
        <f t="shared" si="2"/>
        <v>11.2</v>
      </c>
      <c r="N13" s="45">
        <f t="shared" si="3"/>
        <v>3.36</v>
      </c>
      <c r="O13" s="46">
        <f t="shared" si="4"/>
        <v>1.68</v>
      </c>
      <c r="P13" s="46">
        <f t="shared" si="5"/>
        <v>6.16</v>
      </c>
      <c r="Q13" s="50"/>
    </row>
    <row r="14" s="30" customFormat="1" ht="18" customHeight="1" spans="1:17">
      <c r="A14" s="33">
        <v>9</v>
      </c>
      <c r="B14" s="34" t="s">
        <v>23</v>
      </c>
      <c r="C14" s="35" t="s">
        <v>45</v>
      </c>
      <c r="D14" s="36" t="s">
        <v>130</v>
      </c>
      <c r="E14" s="23" t="s">
        <v>131</v>
      </c>
      <c r="F14" s="36">
        <v>1.15</v>
      </c>
      <c r="G14" s="37">
        <v>4</v>
      </c>
      <c r="H14" s="37"/>
      <c r="I14" s="37">
        <f t="shared" si="1"/>
        <v>690</v>
      </c>
      <c r="J14" s="37"/>
      <c r="K14" s="37">
        <v>401.7</v>
      </c>
      <c r="L14" s="37">
        <v>11</v>
      </c>
      <c r="M14" s="44">
        <f t="shared" si="2"/>
        <v>23</v>
      </c>
      <c r="N14" s="45">
        <f t="shared" si="3"/>
        <v>6.9</v>
      </c>
      <c r="O14" s="46">
        <f t="shared" si="4"/>
        <v>3.45</v>
      </c>
      <c r="P14" s="46">
        <f t="shared" si="5"/>
        <v>12.65</v>
      </c>
      <c r="Q14" s="50"/>
    </row>
    <row r="15" s="30" customFormat="1" ht="18" customHeight="1" spans="1:17">
      <c r="A15" s="33">
        <v>10</v>
      </c>
      <c r="B15" s="34" t="s">
        <v>23</v>
      </c>
      <c r="C15" s="35" t="s">
        <v>55</v>
      </c>
      <c r="D15" s="36" t="s">
        <v>132</v>
      </c>
      <c r="E15" s="23" t="s">
        <v>133</v>
      </c>
      <c r="F15" s="36">
        <v>1.05</v>
      </c>
      <c r="G15" s="37">
        <v>5</v>
      </c>
      <c r="H15" s="37"/>
      <c r="I15" s="37">
        <f t="shared" si="1"/>
        <v>630</v>
      </c>
      <c r="J15" s="37"/>
      <c r="K15" s="37">
        <v>773.1</v>
      </c>
      <c r="L15" s="37">
        <v>10</v>
      </c>
      <c r="M15" s="44">
        <f t="shared" si="2"/>
        <v>21</v>
      </c>
      <c r="N15" s="45">
        <f t="shared" si="3"/>
        <v>6.3</v>
      </c>
      <c r="O15" s="46">
        <f t="shared" si="4"/>
        <v>3.15</v>
      </c>
      <c r="P15" s="46">
        <f t="shared" si="5"/>
        <v>11.55</v>
      </c>
      <c r="Q15" s="50"/>
    </row>
    <row r="16" s="31" customFormat="1" ht="18" customHeight="1" spans="1:17">
      <c r="A16" s="38">
        <v>11</v>
      </c>
      <c r="B16" s="39" t="s">
        <v>23</v>
      </c>
      <c r="C16" s="40" t="s">
        <v>55</v>
      </c>
      <c r="D16" s="41" t="s">
        <v>134</v>
      </c>
      <c r="E16" s="42" t="s">
        <v>135</v>
      </c>
      <c r="F16" s="41">
        <v>1.2</v>
      </c>
      <c r="G16" s="43">
        <v>5</v>
      </c>
      <c r="H16" s="43"/>
      <c r="I16" s="43">
        <f t="shared" si="1"/>
        <v>720</v>
      </c>
      <c r="J16" s="43"/>
      <c r="K16" s="43">
        <v>705.6</v>
      </c>
      <c r="L16" s="43">
        <v>12</v>
      </c>
      <c r="M16" s="47">
        <f t="shared" si="2"/>
        <v>24</v>
      </c>
      <c r="N16" s="48">
        <f t="shared" si="3"/>
        <v>7.2</v>
      </c>
      <c r="O16" s="49">
        <f t="shared" si="4"/>
        <v>3.6</v>
      </c>
      <c r="P16" s="49">
        <f t="shared" si="5"/>
        <v>13.2</v>
      </c>
      <c r="Q16" s="51"/>
    </row>
    <row r="17" s="31" customFormat="1" ht="18" customHeight="1" spans="1:17">
      <c r="A17" s="38">
        <v>12</v>
      </c>
      <c r="B17" s="39" t="s">
        <v>23</v>
      </c>
      <c r="C17" s="40" t="s">
        <v>55</v>
      </c>
      <c r="D17" s="41" t="s">
        <v>136</v>
      </c>
      <c r="E17" s="42" t="s">
        <v>137</v>
      </c>
      <c r="F17" s="41">
        <v>1.2</v>
      </c>
      <c r="G17" s="43">
        <v>5</v>
      </c>
      <c r="H17" s="43"/>
      <c r="I17" s="43">
        <f t="shared" si="1"/>
        <v>720</v>
      </c>
      <c r="J17" s="43"/>
      <c r="K17" s="43">
        <v>883.2</v>
      </c>
      <c r="L17" s="43">
        <v>12</v>
      </c>
      <c r="M17" s="47">
        <f t="shared" si="2"/>
        <v>24</v>
      </c>
      <c r="N17" s="48">
        <f t="shared" si="3"/>
        <v>7.2</v>
      </c>
      <c r="O17" s="49">
        <f t="shared" si="4"/>
        <v>3.6</v>
      </c>
      <c r="P17" s="49">
        <f t="shared" si="5"/>
        <v>13.2</v>
      </c>
      <c r="Q17" s="51"/>
    </row>
    <row r="18" s="31" customFormat="1" ht="18" customHeight="1" spans="1:17">
      <c r="A18" s="38">
        <v>13</v>
      </c>
      <c r="B18" s="39" t="s">
        <v>23</v>
      </c>
      <c r="C18" s="40" t="s">
        <v>55</v>
      </c>
      <c r="D18" s="41" t="s">
        <v>138</v>
      </c>
      <c r="E18" s="42" t="s">
        <v>139</v>
      </c>
      <c r="F18" s="41">
        <v>0.6</v>
      </c>
      <c r="G18" s="43">
        <v>2</v>
      </c>
      <c r="H18" s="43"/>
      <c r="I18" s="43">
        <f t="shared" si="1"/>
        <v>360</v>
      </c>
      <c r="J18" s="43"/>
      <c r="K18" s="43">
        <v>222.9</v>
      </c>
      <c r="L18" s="43">
        <v>6</v>
      </c>
      <c r="M18" s="47">
        <f t="shared" si="2"/>
        <v>12</v>
      </c>
      <c r="N18" s="48">
        <f t="shared" si="3"/>
        <v>3.6</v>
      </c>
      <c r="O18" s="49">
        <f t="shared" si="4"/>
        <v>1.8</v>
      </c>
      <c r="P18" s="49">
        <f t="shared" si="5"/>
        <v>6.6</v>
      </c>
      <c r="Q18" s="51"/>
    </row>
    <row r="19" s="31" customFormat="1" ht="18" customHeight="1" spans="1:17">
      <c r="A19" s="38">
        <v>14</v>
      </c>
      <c r="B19" s="39" t="s">
        <v>23</v>
      </c>
      <c r="C19" s="40" t="s">
        <v>55</v>
      </c>
      <c r="D19" s="41" t="s">
        <v>140</v>
      </c>
      <c r="E19" s="42" t="s">
        <v>141</v>
      </c>
      <c r="F19" s="41">
        <v>0.45</v>
      </c>
      <c r="G19" s="43">
        <v>2</v>
      </c>
      <c r="H19" s="43"/>
      <c r="I19" s="43">
        <f t="shared" si="1"/>
        <v>270</v>
      </c>
      <c r="J19" s="43"/>
      <c r="K19" s="43">
        <v>256.8</v>
      </c>
      <c r="L19" s="43">
        <v>4</v>
      </c>
      <c r="M19" s="47">
        <f t="shared" si="2"/>
        <v>9</v>
      </c>
      <c r="N19" s="48">
        <f t="shared" si="3"/>
        <v>2.7</v>
      </c>
      <c r="O19" s="49">
        <f t="shared" si="4"/>
        <v>1.35</v>
      </c>
      <c r="P19" s="49">
        <f t="shared" si="5"/>
        <v>4.95</v>
      </c>
      <c r="Q19" s="51"/>
    </row>
    <row r="20" s="31" customFormat="1" ht="18" customHeight="1" spans="1:17">
      <c r="A20" s="38">
        <v>15</v>
      </c>
      <c r="B20" s="39" t="s">
        <v>23</v>
      </c>
      <c r="C20" s="40" t="s">
        <v>55</v>
      </c>
      <c r="D20" s="41" t="s">
        <v>142</v>
      </c>
      <c r="E20" s="42" t="s">
        <v>131</v>
      </c>
      <c r="F20" s="41">
        <v>5.4</v>
      </c>
      <c r="G20" s="43">
        <v>10</v>
      </c>
      <c r="H20" s="43"/>
      <c r="I20" s="43">
        <f t="shared" si="1"/>
        <v>3240</v>
      </c>
      <c r="J20" s="43"/>
      <c r="K20" s="43">
        <v>1834.8</v>
      </c>
      <c r="L20" s="43">
        <v>54</v>
      </c>
      <c r="M20" s="47">
        <f t="shared" si="2"/>
        <v>108</v>
      </c>
      <c r="N20" s="48">
        <f t="shared" si="3"/>
        <v>32.4</v>
      </c>
      <c r="O20" s="49">
        <f t="shared" si="4"/>
        <v>16.2</v>
      </c>
      <c r="P20" s="49">
        <f t="shared" si="5"/>
        <v>59.4</v>
      </c>
      <c r="Q20" s="51"/>
    </row>
    <row r="21" s="31" customFormat="1" ht="18" customHeight="1" spans="1:17">
      <c r="A21" s="38">
        <v>16</v>
      </c>
      <c r="B21" s="39" t="s">
        <v>23</v>
      </c>
      <c r="C21" s="40" t="s">
        <v>58</v>
      </c>
      <c r="D21" s="41" t="s">
        <v>143</v>
      </c>
      <c r="E21" s="42" t="s">
        <v>144</v>
      </c>
      <c r="F21" s="41">
        <v>1.7</v>
      </c>
      <c r="G21" s="43">
        <v>6</v>
      </c>
      <c r="H21" s="43"/>
      <c r="I21" s="43">
        <f t="shared" si="1"/>
        <v>1020</v>
      </c>
      <c r="J21" s="43"/>
      <c r="K21" s="43">
        <v>737.4</v>
      </c>
      <c r="L21" s="43">
        <v>17</v>
      </c>
      <c r="M21" s="47">
        <f t="shared" si="2"/>
        <v>34</v>
      </c>
      <c r="N21" s="48">
        <f t="shared" si="3"/>
        <v>10.2</v>
      </c>
      <c r="O21" s="49">
        <f t="shared" si="4"/>
        <v>5.1</v>
      </c>
      <c r="P21" s="49">
        <f t="shared" si="5"/>
        <v>18.7</v>
      </c>
      <c r="Q21" s="51"/>
    </row>
    <row r="22" s="31" customFormat="1" ht="18" customHeight="1" spans="1:17">
      <c r="A22" s="38">
        <v>17</v>
      </c>
      <c r="B22" s="39" t="s">
        <v>23</v>
      </c>
      <c r="C22" s="40" t="s">
        <v>58</v>
      </c>
      <c r="D22" s="41" t="s">
        <v>145</v>
      </c>
      <c r="E22" s="42" t="s">
        <v>146</v>
      </c>
      <c r="F22" s="41">
        <v>0.55</v>
      </c>
      <c r="G22" s="43">
        <v>2</v>
      </c>
      <c r="H22" s="43"/>
      <c r="I22" s="43">
        <f t="shared" si="1"/>
        <v>330</v>
      </c>
      <c r="J22" s="43"/>
      <c r="K22" s="43">
        <v>1219.5</v>
      </c>
      <c r="L22" s="43">
        <v>5</v>
      </c>
      <c r="M22" s="47">
        <f t="shared" si="2"/>
        <v>11</v>
      </c>
      <c r="N22" s="48">
        <f t="shared" si="3"/>
        <v>3.3</v>
      </c>
      <c r="O22" s="49">
        <f t="shared" si="4"/>
        <v>1.65</v>
      </c>
      <c r="P22" s="49">
        <f t="shared" si="5"/>
        <v>6.05</v>
      </c>
      <c r="Q22" s="51"/>
    </row>
    <row r="23" s="31" customFormat="1" ht="18" customHeight="1" spans="1:17">
      <c r="A23" s="38">
        <v>18</v>
      </c>
      <c r="B23" s="39" t="s">
        <v>23</v>
      </c>
      <c r="C23" s="40" t="s">
        <v>33</v>
      </c>
      <c r="D23" s="41" t="s">
        <v>147</v>
      </c>
      <c r="E23" s="42" t="s">
        <v>148</v>
      </c>
      <c r="F23" s="41">
        <v>1</v>
      </c>
      <c r="G23" s="43">
        <v>2</v>
      </c>
      <c r="H23" s="43"/>
      <c r="I23" s="43">
        <f t="shared" si="1"/>
        <v>600</v>
      </c>
      <c r="J23" s="43"/>
      <c r="K23" s="43">
        <v>378</v>
      </c>
      <c r="L23" s="43">
        <v>10</v>
      </c>
      <c r="M23" s="47">
        <f t="shared" si="2"/>
        <v>20</v>
      </c>
      <c r="N23" s="48">
        <f t="shared" si="3"/>
        <v>6</v>
      </c>
      <c r="O23" s="49">
        <f t="shared" si="4"/>
        <v>3</v>
      </c>
      <c r="P23" s="49">
        <f t="shared" si="5"/>
        <v>11</v>
      </c>
      <c r="Q23" s="51"/>
    </row>
    <row r="24" s="4" customFormat="1" ht="18.75" customHeight="1"/>
    <row r="25" s="2" customFormat="1" hidden="1" spans="13:13">
      <c r="M25" s="29"/>
    </row>
    <row r="26" s="2" customFormat="1" ht="6.75" customHeight="1" spans="13:13">
      <c r="M26" s="29"/>
    </row>
    <row r="27" s="5" customFormat="1" spans="1:17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9"/>
      <c r="N27" s="2"/>
      <c r="O27" s="2"/>
      <c r="P27" s="2"/>
      <c r="Q27" s="2"/>
    </row>
    <row r="28" s="5" customFormat="1" spans="1:17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9"/>
      <c r="N28" s="2"/>
      <c r="O28" s="2"/>
      <c r="P28" s="2"/>
      <c r="Q28" s="2"/>
    </row>
    <row r="29" s="6" customFormat="1" ht="14.25" spans="1:17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9"/>
      <c r="N29" s="2"/>
      <c r="O29" s="2"/>
      <c r="P29" s="2"/>
      <c r="Q29" s="2"/>
    </row>
    <row r="30" s="5" customFormat="1" spans="1:17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9"/>
      <c r="N30" s="2"/>
      <c r="O30" s="2"/>
      <c r="P30" s="2"/>
      <c r="Q30" s="2"/>
    </row>
    <row r="31" s="5" customFormat="1" spans="1:17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9"/>
      <c r="N31" s="2"/>
      <c r="O31" s="2"/>
      <c r="P31" s="2"/>
      <c r="Q31" s="2"/>
    </row>
  </sheetData>
  <mergeCells count="13">
    <mergeCell ref="A1:Q1"/>
    <mergeCell ref="A2:E2"/>
    <mergeCell ref="M2:Q2"/>
    <mergeCell ref="G3:L3"/>
    <mergeCell ref="M3:P3"/>
    <mergeCell ref="A5:D5"/>
    <mergeCell ref="A3:A4"/>
    <mergeCell ref="B3:B4"/>
    <mergeCell ref="C3:C4"/>
    <mergeCell ref="D3:D4"/>
    <mergeCell ref="E3:E4"/>
    <mergeCell ref="F3:F4"/>
    <mergeCell ref="Q3:Q4"/>
  </mergeCells>
  <pageMargins left="0.75" right="0.75" top="1" bottom="1" header="0.5" footer="0.5"/>
  <pageSetup paperSize="9" scale="93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E15" sqref="E15"/>
    </sheetView>
  </sheetViews>
  <sheetFormatPr defaultColWidth="9" defaultRowHeight="13.5"/>
  <cols>
    <col min="1" max="1" width="4" customWidth="1"/>
    <col min="2" max="2" width="7.38333333333333" customWidth="1"/>
    <col min="3" max="3" width="10.75" customWidth="1"/>
    <col min="4" max="4" width="12.25" customWidth="1"/>
    <col min="5" max="5" width="15.8833333333333" customWidth="1"/>
    <col min="6" max="6" width="7.88333333333333" customWidth="1"/>
    <col min="7" max="7" width="9.5" customWidth="1"/>
    <col min="8" max="9" width="6.88333333333333" customWidth="1"/>
    <col min="10" max="10" width="7.88333333333333" customWidth="1"/>
    <col min="11" max="12" width="8.88333333333333" customWidth="1"/>
    <col min="13" max="13" width="6.88333333333333" customWidth="1"/>
    <col min="14" max="14" width="8.75" customWidth="1"/>
    <col min="15" max="15" width="7.88333333333333" customWidth="1"/>
    <col min="16" max="16" width="7.38333333333333" customWidth="1"/>
    <col min="17" max="17" width="8.13333333333333" customWidth="1"/>
    <col min="18" max="18" width="3.775" customWidth="1"/>
    <col min="19" max="16384" width="8.88333333333333"/>
  </cols>
  <sheetData>
    <row r="1" s="1" customFormat="1" ht="42.95" customHeight="1" spans="1:18">
      <c r="A1" s="7" t="s">
        <v>149</v>
      </c>
      <c r="B1" s="7"/>
      <c r="C1" s="7"/>
      <c r="D1" s="7"/>
      <c r="E1" s="7"/>
      <c r="F1" s="7"/>
      <c r="G1" s="8"/>
      <c r="H1" s="7"/>
      <c r="I1" s="7"/>
      <c r="J1" s="7"/>
      <c r="K1" s="7"/>
      <c r="L1" s="7"/>
      <c r="M1" s="7"/>
      <c r="N1" s="24"/>
      <c r="O1" s="7"/>
      <c r="P1" s="7"/>
      <c r="Q1" s="7"/>
      <c r="R1" s="7"/>
    </row>
    <row r="2" s="1" customFormat="1" ht="21.95" customHeight="1" spans="1:18">
      <c r="A2" s="9" t="s">
        <v>1</v>
      </c>
      <c r="B2" s="9"/>
      <c r="C2" s="9"/>
      <c r="D2" s="9"/>
      <c r="E2" s="9"/>
      <c r="F2" s="10"/>
      <c r="G2" s="11"/>
      <c r="H2" s="10"/>
      <c r="I2" s="10"/>
      <c r="J2" s="10"/>
      <c r="K2" s="10"/>
      <c r="L2" s="10"/>
      <c r="M2" s="10"/>
      <c r="N2" s="25" t="s">
        <v>2</v>
      </c>
      <c r="O2" s="25"/>
      <c r="P2" s="25"/>
      <c r="Q2" s="25"/>
      <c r="R2" s="25"/>
    </row>
    <row r="3" s="2" customFormat="1" ht="17.1" customHeight="1" spans="1:18">
      <c r="A3" s="12" t="s">
        <v>3</v>
      </c>
      <c r="B3" s="12" t="s">
        <v>97</v>
      </c>
      <c r="C3" s="13" t="s">
        <v>98</v>
      </c>
      <c r="D3" s="12" t="s">
        <v>8</v>
      </c>
      <c r="E3" s="12" t="s">
        <v>99</v>
      </c>
      <c r="F3" s="14" t="s">
        <v>100</v>
      </c>
      <c r="G3" s="12" t="s">
        <v>150</v>
      </c>
      <c r="H3" s="12" t="s">
        <v>101</v>
      </c>
      <c r="I3" s="12"/>
      <c r="J3" s="12"/>
      <c r="K3" s="12"/>
      <c r="L3" s="12"/>
      <c r="M3" s="12"/>
      <c r="N3" s="26" t="s">
        <v>102</v>
      </c>
      <c r="O3" s="13"/>
      <c r="P3" s="12"/>
      <c r="Q3" s="12"/>
      <c r="R3" s="12" t="s">
        <v>17</v>
      </c>
    </row>
    <row r="4" s="2" customFormat="1" ht="30.95" customHeight="1" spans="1:18">
      <c r="A4" s="12"/>
      <c r="B4" s="12"/>
      <c r="C4" s="15"/>
      <c r="D4" s="12"/>
      <c r="E4" s="12"/>
      <c r="F4" s="14"/>
      <c r="G4" s="12"/>
      <c r="H4" s="16" t="s">
        <v>103</v>
      </c>
      <c r="I4" s="16" t="s">
        <v>104</v>
      </c>
      <c r="J4" s="16" t="s">
        <v>105</v>
      </c>
      <c r="K4" s="16" t="s">
        <v>106</v>
      </c>
      <c r="L4" s="16" t="s">
        <v>107</v>
      </c>
      <c r="M4" s="16" t="s">
        <v>108</v>
      </c>
      <c r="N4" s="27" t="s">
        <v>109</v>
      </c>
      <c r="O4" s="12" t="s">
        <v>110</v>
      </c>
      <c r="P4" s="28" t="s">
        <v>111</v>
      </c>
      <c r="Q4" s="12" t="s">
        <v>112</v>
      </c>
      <c r="R4" s="12"/>
    </row>
    <row r="5" s="3" customFormat="1" ht="21" customHeight="1" spans="1:18">
      <c r="A5" s="17" t="s">
        <v>113</v>
      </c>
      <c r="B5" s="18"/>
      <c r="C5" s="18"/>
      <c r="D5" s="19"/>
      <c r="E5" s="20"/>
      <c r="F5" s="21">
        <v>17</v>
      </c>
      <c r="G5" s="22">
        <v>1399.87</v>
      </c>
      <c r="H5" s="21"/>
      <c r="I5" s="21"/>
      <c r="J5" s="21">
        <v>3394</v>
      </c>
      <c r="K5" s="21">
        <v>1234.9</v>
      </c>
      <c r="L5" s="21">
        <v>4809.27</v>
      </c>
      <c r="M5" s="21">
        <v>44</v>
      </c>
      <c r="N5" s="21"/>
      <c r="O5" s="21">
        <v>779</v>
      </c>
      <c r="P5" s="21"/>
      <c r="Q5" s="21">
        <v>620.87</v>
      </c>
      <c r="R5" s="20"/>
    </row>
    <row r="6" s="4" customFormat="1" ht="18.75" customHeight="1" spans="1:18">
      <c r="A6" s="23">
        <v>19</v>
      </c>
      <c r="B6" s="23" t="s">
        <v>23</v>
      </c>
      <c r="C6" s="23" t="s">
        <v>79</v>
      </c>
      <c r="D6" s="23" t="s">
        <v>151</v>
      </c>
      <c r="E6" s="23" t="s">
        <v>152</v>
      </c>
      <c r="F6" s="23">
        <v>17</v>
      </c>
      <c r="G6" s="23">
        <v>1399.87</v>
      </c>
      <c r="H6" s="23"/>
      <c r="I6" s="23"/>
      <c r="J6" s="23">
        <v>3394</v>
      </c>
      <c r="K6" s="23">
        <v>1234.9</v>
      </c>
      <c r="L6" s="23">
        <v>4809.27</v>
      </c>
      <c r="M6" s="23">
        <v>44</v>
      </c>
      <c r="N6" s="23"/>
      <c r="O6" s="23">
        <v>779</v>
      </c>
      <c r="P6" s="23">
        <v>0</v>
      </c>
      <c r="Q6" s="23">
        <v>620.87</v>
      </c>
      <c r="R6" s="23"/>
    </row>
    <row r="7" s="4" customFormat="1" ht="18.75" customHeight="1" spans="1:15">
      <c r="A7" s="4" t="s">
        <v>153</v>
      </c>
      <c r="I7" s="4" t="s">
        <v>154</v>
      </c>
      <c r="O7" s="4" t="s">
        <v>155</v>
      </c>
    </row>
    <row r="8" s="2" customFormat="1" ht="12" hidden="1" spans="14:14">
      <c r="N8" s="29"/>
    </row>
    <row r="9" s="2" customFormat="1" ht="6.75" customHeight="1" spans="14:14">
      <c r="N9" s="29"/>
    </row>
    <row r="10" s="5" customFormat="1" ht="12" spans="1:18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9"/>
      <c r="O10" s="2"/>
      <c r="P10" s="2"/>
      <c r="Q10" s="2"/>
      <c r="R10" s="2"/>
    </row>
    <row r="11" s="5" customFormat="1" ht="12" spans="1:18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9"/>
      <c r="O11" s="2"/>
      <c r="P11" s="2"/>
      <c r="Q11" s="2"/>
      <c r="R11" s="2"/>
    </row>
    <row r="12" s="6" customFormat="1" ht="14.25" spans="1:18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9"/>
      <c r="O12" s="2"/>
      <c r="P12" s="2"/>
      <c r="Q12" s="2"/>
      <c r="R12" s="2"/>
    </row>
    <row r="13" s="5" customFormat="1" ht="12" spans="1:18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9"/>
      <c r="O13" s="2"/>
      <c r="P13" s="2"/>
      <c r="Q13" s="2"/>
      <c r="R13" s="2"/>
    </row>
    <row r="14" s="5" customFormat="1" ht="12" spans="1:18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9"/>
      <c r="O14" s="2"/>
      <c r="P14" s="2"/>
      <c r="Q14" s="2"/>
      <c r="R14" s="2"/>
    </row>
  </sheetData>
  <mergeCells count="14">
    <mergeCell ref="A1:R1"/>
    <mergeCell ref="A2:E2"/>
    <mergeCell ref="N2:R2"/>
    <mergeCell ref="H3:M3"/>
    <mergeCell ref="N3:Q3"/>
    <mergeCell ref="A5:D5"/>
    <mergeCell ref="A3:A4"/>
    <mergeCell ref="B3:B4"/>
    <mergeCell ref="C3:C4"/>
    <mergeCell ref="D3:D4"/>
    <mergeCell ref="E3:E4"/>
    <mergeCell ref="F3:F4"/>
    <mergeCell ref="G3:G4"/>
    <mergeCell ref="R3:R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2023年农村公路“三路”建设</vt:lpstr>
      <vt:lpstr>2023年安防工程</vt:lpstr>
      <vt:lpstr>2023普通国省道安防精细化提升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思言律己</cp:lastModifiedBy>
  <dcterms:created xsi:type="dcterms:W3CDTF">2022-11-22T07:05:00Z</dcterms:created>
  <dcterms:modified xsi:type="dcterms:W3CDTF">2023-12-12T02:25:53Z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3C15E43E67A840FFA70B5914F17AE27A</vt:lpwstr>
  </property>
  <property fmtid="{D5CDD505-2E9C-101B-9397-08002B2CF9AE}" pid="3" name="KSOProductBuildVer">
    <vt:lpwstr>2052-12.1.0.15990</vt:lpwstr>
  </property>
</Properties>
</file>