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农村公路“三路”建设" sheetId="1" r:id="rId1"/>
    <sheet name="安防工程" sheetId="2" r:id="rId2"/>
  </sheets>
  <definedNames>
    <definedName name="_xlnm.Print_Titles" localSheetId="0">农村公路“三路”建设!$1:$4</definedName>
    <definedName name="_xlnm.Print_Titles" localSheetId="1">安防工程!$1:$4</definedName>
  </definedNames>
  <calcPr calcId="144525"/>
</workbook>
</file>

<file path=xl/sharedStrings.xml><?xml version="1.0" encoding="utf-8"?>
<sst xmlns="http://schemas.openxmlformats.org/spreadsheetml/2006/main" count="318" uniqueCount="175">
  <si>
    <t>2022年蓝山县重点民生实事项目建设完成情况明细表</t>
  </si>
  <si>
    <t>填报单位：蓝山县交通运输局</t>
  </si>
  <si>
    <t>填报日期：2022年12月30日</t>
  </si>
  <si>
    <t>序号</t>
  </si>
  <si>
    <t>市州</t>
  </si>
  <si>
    <t>县市区</t>
  </si>
  <si>
    <t>乡镇</t>
  </si>
  <si>
    <t>项目名称</t>
  </si>
  <si>
    <t>路线编码</t>
  </si>
  <si>
    <t>起讫桩号</t>
  </si>
  <si>
    <t>规划里程（公里）</t>
  </si>
  <si>
    <t>累计完成
里程
（公里）</t>
  </si>
  <si>
    <t>本年累计
完成投资               （万元）</t>
  </si>
  <si>
    <t>中央投资
（万元）</t>
  </si>
  <si>
    <t>省投资
(万元)</t>
  </si>
  <si>
    <t>县区配   套资金      （万元）</t>
  </si>
  <si>
    <t>备注</t>
  </si>
  <si>
    <t>起点</t>
  </si>
  <si>
    <t>终点</t>
  </si>
  <si>
    <t>蓝山县合计</t>
  </si>
  <si>
    <t>乡镇通三级公路小计</t>
  </si>
  <si>
    <t>永州市</t>
  </si>
  <si>
    <t>蓝山县</t>
  </si>
  <si>
    <t>毛俊镇</t>
  </si>
  <si>
    <t>蓝山县火市至毛俊镇通三级路</t>
  </si>
  <si>
    <t>X002431127</t>
  </si>
  <si>
    <t>浆洞瑶族乡</t>
  </si>
  <si>
    <t>蓝山县塔峰镇至浆洞公路</t>
  </si>
  <si>
    <t>X248431127</t>
  </si>
  <si>
    <t>旅游公路合计</t>
  </si>
  <si>
    <t>云冰山景区至毛俊水库景区连接路</t>
  </si>
  <si>
    <t>Y996431127</t>
  </si>
  <si>
    <t>祠堂圩镇</t>
  </si>
  <si>
    <t>虎溪传统村落旅游路</t>
  </si>
  <si>
    <t>Y620431127</t>
  </si>
  <si>
    <t>农村公路资源产业路小计</t>
  </si>
  <si>
    <t>蓝山县凯丽种养殖专业合作社产业路</t>
  </si>
  <si>
    <t>C52C431127</t>
  </si>
  <si>
    <t>新圩镇</t>
  </si>
  <si>
    <t>蓝山县兆丰生态养殖农场产业路</t>
  </si>
  <si>
    <t>C28C431127</t>
  </si>
  <si>
    <t>蓝山县俊水源种植农民专业合作社产业路</t>
  </si>
  <si>
    <t>C50C431127</t>
  </si>
  <si>
    <t>蓝山县晶鑫生态种养殖农民专业合作社产业路</t>
  </si>
  <si>
    <t>C49C431127</t>
  </si>
  <si>
    <t>楠市镇</t>
  </si>
  <si>
    <t>蓝山县鸟子岭种植专业合作社产业路</t>
  </si>
  <si>
    <t>C08C431127</t>
  </si>
  <si>
    <t>所城镇</t>
  </si>
  <si>
    <t>蓝山县南风歌种养殖专业合作社产业路</t>
  </si>
  <si>
    <t>C10C431127</t>
  </si>
  <si>
    <t>塔峰镇</t>
  </si>
  <si>
    <t>蓝山县舜安田园种养专业合作社产业路</t>
  </si>
  <si>
    <t>C03C431127</t>
  </si>
  <si>
    <t>土市镇</t>
  </si>
  <si>
    <t>泉塘西瓜产业园产业路</t>
  </si>
  <si>
    <t>C25C431127</t>
  </si>
  <si>
    <t>蓝山县土龙种养专业合作社产业路</t>
  </si>
  <si>
    <t>C16C431127</t>
  </si>
  <si>
    <t>蓝山县创世种养专业合作社产业路</t>
  </si>
  <si>
    <t>C30C431127</t>
  </si>
  <si>
    <t>蓝山县盛鑫种养专业合作社产业路</t>
  </si>
  <si>
    <t>C05C431127</t>
  </si>
  <si>
    <t>蓝山县祠堂圩镇团结村经济合作社产业路</t>
  </si>
  <si>
    <t>C22C431127</t>
  </si>
  <si>
    <t>湘江源瑶族乡</t>
  </si>
  <si>
    <t>蓝山县绿富种养专业合作社产业路</t>
  </si>
  <si>
    <t>C01C431127</t>
  </si>
  <si>
    <t>新村与撤并村便捷连通路小计</t>
  </si>
  <si>
    <t>白跃至虾公井连接路</t>
  </si>
  <si>
    <t>C63C431127</t>
  </si>
  <si>
    <t>黄泥井至矮岭庵连接路</t>
  </si>
  <si>
    <t>C69C431127</t>
  </si>
  <si>
    <t>茶山至大牛皮河连接路</t>
  </si>
  <si>
    <t>C60C431127</t>
  </si>
  <si>
    <t>愁里至肖家连接路</t>
  </si>
  <si>
    <t>C64C431127</t>
  </si>
  <si>
    <t>道福至塘城连接路</t>
  </si>
  <si>
    <t>C59C431127</t>
  </si>
  <si>
    <t>背子冲至塘复连接路</t>
  </si>
  <si>
    <t>C62C431127</t>
  </si>
  <si>
    <t>上源至子荣连接路</t>
  </si>
  <si>
    <t>C81C431127</t>
  </si>
  <si>
    <t>白竹塘至肖家岭连接路</t>
  </si>
  <si>
    <t>C56C431127</t>
  </si>
  <si>
    <t>大河边之舜源连接路</t>
  </si>
  <si>
    <t>C58C431127</t>
  </si>
  <si>
    <t>龙泉至团结连接路</t>
  </si>
  <si>
    <t>C67C431127</t>
  </si>
  <si>
    <t>保干至李家围连接路</t>
  </si>
  <si>
    <t>C57C431127</t>
  </si>
  <si>
    <t>邓家围至栗树脚连接路</t>
  </si>
  <si>
    <t>C61C431127</t>
  </si>
  <si>
    <t>2022年蓝山县农村公路安防工程建设完成情况明细表</t>
  </si>
  <si>
    <t>行政区划</t>
  </si>
  <si>
    <t>乡镇名称</t>
  </si>
  <si>
    <t>路线名称</t>
  </si>
  <si>
    <t>隐患里程
（公里）</t>
  </si>
  <si>
    <t>建设规模</t>
  </si>
  <si>
    <t>投资计划</t>
  </si>
  <si>
    <t>反光镜（个）</t>
  </si>
  <si>
    <t>防护栏（米）</t>
  </si>
  <si>
    <t>标线
(平方米)</t>
  </si>
  <si>
    <t>标志牌（个）</t>
  </si>
  <si>
    <t>合计</t>
  </si>
  <si>
    <t>中央投资</t>
  </si>
  <si>
    <t>省配套</t>
  </si>
  <si>
    <t>地方配套</t>
  </si>
  <si>
    <t>合   计</t>
  </si>
  <si>
    <t>C040431127</t>
  </si>
  <si>
    <t>S912至上丰头</t>
  </si>
  <si>
    <t>C041431127</t>
  </si>
  <si>
    <t>S912至李子荣</t>
  </si>
  <si>
    <t>C046431127</t>
  </si>
  <si>
    <t>和平至廖家</t>
  </si>
  <si>
    <t>C051431127</t>
  </si>
  <si>
    <t>S912至大坪</t>
  </si>
  <si>
    <t>C053431127</t>
  </si>
  <si>
    <t>S912至颜贵林</t>
  </si>
  <si>
    <t>C055431127</t>
  </si>
  <si>
    <t>大富头至金银塘</t>
  </si>
  <si>
    <t>C127431127</t>
  </si>
  <si>
    <t>高良头至麦子地</t>
  </si>
  <si>
    <t>C128431127</t>
  </si>
  <si>
    <t>S231至所城</t>
  </si>
  <si>
    <t>C132431127</t>
  </si>
  <si>
    <t>长铺至伍家</t>
  </si>
  <si>
    <t>C169431127</t>
  </si>
  <si>
    <t>S353至双何</t>
  </si>
  <si>
    <t>C170431127</t>
  </si>
  <si>
    <t>S353至岸山</t>
  </si>
  <si>
    <t>C206431127</t>
  </si>
  <si>
    <t>社下至二组</t>
  </si>
  <si>
    <t>C207431127</t>
  </si>
  <si>
    <t>社下至五组</t>
  </si>
  <si>
    <t>C210431127</t>
  </si>
  <si>
    <t>S231至新石坪</t>
  </si>
  <si>
    <t>太平圩镇</t>
  </si>
  <si>
    <t>C324431127</t>
  </si>
  <si>
    <t>S107至下歧</t>
  </si>
  <si>
    <t>C333431127</t>
  </si>
  <si>
    <t>S107至石蹭</t>
  </si>
  <si>
    <t>C363431127</t>
  </si>
  <si>
    <t>Y366至山岭圭</t>
  </si>
  <si>
    <t>C92B431127</t>
  </si>
  <si>
    <t>X051至田心铺</t>
  </si>
  <si>
    <t>C995431127</t>
  </si>
  <si>
    <t>蓝山-浆洞桐木垒</t>
  </si>
  <si>
    <t>C997431127</t>
  </si>
  <si>
    <t>楠市-宁远老村</t>
  </si>
  <si>
    <t>C999431127</t>
  </si>
  <si>
    <t>火市-嘉禾塘村</t>
  </si>
  <si>
    <t>C129431127</t>
  </si>
  <si>
    <t>所城至所城居委会</t>
  </si>
  <si>
    <t>C130431127</t>
  </si>
  <si>
    <t>Y206至子塘</t>
  </si>
  <si>
    <t>CA0243U27</t>
  </si>
  <si>
    <t>村部-村部</t>
  </si>
  <si>
    <t>C998431127</t>
  </si>
  <si>
    <t>火市-浆洞</t>
  </si>
  <si>
    <t>CJH1431127</t>
  </si>
  <si>
    <t>归龙村村道</t>
  </si>
  <si>
    <t>CJH3431127</t>
  </si>
  <si>
    <t>坪石头村村道</t>
  </si>
  <si>
    <t>CV40431127</t>
  </si>
  <si>
    <t>岸山至滨溪</t>
  </si>
  <si>
    <t>CJH2431127</t>
  </si>
  <si>
    <t>秧田村村道</t>
  </si>
  <si>
    <t>C364431127</t>
  </si>
  <si>
    <t>S353至石井</t>
  </si>
  <si>
    <t>CA14431127</t>
  </si>
  <si>
    <t>界头-界头</t>
  </si>
  <si>
    <t>大桥瑶族乡</t>
  </si>
  <si>
    <t>C342431127</t>
  </si>
  <si>
    <t>沙子岭至砂岭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</si>
</sst>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_ "/>
  </numFmts>
  <fonts count="43">
    <font>
      <sz val="11"/>
      <color theme="1"/>
      <name val="宋体"/>
      <charset val="134"/>
      <scheme val="minor"/>
    </font>
    <font>
      <b/>
      <sz val="20"/>
      <color rgb="FF000000"/>
      <name val="宋体"/>
      <charset val="134"/>
    </font>
    <font>
      <sz val="11"/>
      <color rgb="FF000000"/>
      <name val="宋体"/>
      <charset val="134"/>
    </font>
    <font>
      <b/>
      <sz val="11"/>
      <color rgb="FF000000"/>
      <name val="宋体"/>
      <charset val="134"/>
    </font>
    <font>
      <sz val="11"/>
      <name val="宋体"/>
      <charset val="134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name val="MingLiU"/>
      <charset val="134"/>
    </font>
    <font>
      <sz val="11"/>
      <name val="SimSun"/>
      <charset val="134"/>
    </font>
    <font>
      <b/>
      <sz val="20"/>
      <color indexed="8"/>
      <name val="宋体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10"/>
      <color indexed="8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sz val="10"/>
      <color theme="1"/>
      <name val="宋体"/>
      <charset val="134"/>
      <scheme val="minor"/>
    </font>
    <font>
      <sz val="9"/>
      <color indexed="8"/>
      <name val="宋体"/>
      <charset val="134"/>
    </font>
    <font>
      <b/>
      <sz val="11"/>
      <name val="宋体"/>
      <charset val="134"/>
    </font>
    <font>
      <sz val="6"/>
      <name val="宋体"/>
      <charset val="134"/>
    </font>
    <font>
      <sz val="9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5" fillId="4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8" borderId="9" applyNumberFormat="0" applyFont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10" applyNumberFormat="0" applyFill="0" applyAlignment="0" applyProtection="0">
      <alignment vertical="center"/>
    </xf>
    <xf numFmtId="0" fontId="35" fillId="0" borderId="10" applyNumberFormat="0" applyFill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36" fillId="12" borderId="12" applyNumberFormat="0" applyAlignment="0" applyProtection="0">
      <alignment vertical="center"/>
    </xf>
    <xf numFmtId="0" fontId="37" fillId="12" borderId="8" applyNumberFormat="0" applyAlignment="0" applyProtection="0">
      <alignment vertical="center"/>
    </xf>
    <xf numFmtId="0" fontId="38" fillId="13" borderId="13" applyNumberFormat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72">
    <xf numFmtId="0" fontId="0" fillId="0" borderId="0" xfId="0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 shrinkToFit="1"/>
    </xf>
    <xf numFmtId="0" fontId="7" fillId="2" borderId="1" xfId="0" applyNumberFormat="1" applyFont="1" applyFill="1" applyBorder="1" applyAlignment="1">
      <alignment horizontal="center" vertical="center" shrinkToFit="1"/>
    </xf>
    <xf numFmtId="0" fontId="6" fillId="2" borderId="1" xfId="0" applyNumberFormat="1" applyFont="1" applyFill="1" applyBorder="1" applyAlignment="1">
      <alignment horizontal="center" vertical="center" shrinkToFi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1" fontId="9" fillId="0" borderId="1" xfId="0" applyNumberFormat="1" applyFont="1" applyFill="1" applyBorder="1" applyAlignment="1">
      <alignment horizontal="center" vertical="center"/>
    </xf>
    <xf numFmtId="2" fontId="9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shrinkToFit="1"/>
    </xf>
    <xf numFmtId="0" fontId="8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/>
    </xf>
    <xf numFmtId="0" fontId="7" fillId="2" borderId="4" xfId="0" applyNumberFormat="1" applyFont="1" applyFill="1" applyBorder="1" applyAlignment="1">
      <alignment horizontal="center" vertical="center" shrinkToFi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7" fillId="0" borderId="4" xfId="0" applyNumberFormat="1" applyFont="1" applyFill="1" applyBorder="1" applyAlignment="1">
      <alignment horizontal="center" vertical="center" shrinkToFit="1"/>
    </xf>
    <xf numFmtId="176" fontId="1" fillId="0" borderId="0" xfId="0" applyNumberFormat="1" applyFont="1" applyFill="1" applyBorder="1" applyAlignment="1">
      <alignment horizontal="center" vertical="center" wrapText="1"/>
    </xf>
    <xf numFmtId="176" fontId="2" fillId="0" borderId="0" xfId="0" applyNumberFormat="1" applyFont="1" applyFill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Font="1">
      <alignment vertical="center"/>
    </xf>
    <xf numFmtId="0" fontId="10" fillId="0" borderId="0" xfId="0" applyFont="1" applyFill="1" applyAlignment="1">
      <alignment horizontal="center" vertical="center"/>
    </xf>
    <xf numFmtId="0" fontId="11" fillId="0" borderId="0" xfId="0" applyFont="1" applyFill="1" applyAlignment="1">
      <alignment horizontal="center" vertical="center"/>
    </xf>
    <xf numFmtId="0" fontId="12" fillId="0" borderId="0" xfId="0" applyFont="1" applyFill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3" fillId="0" borderId="5" xfId="0" applyFont="1" applyFill="1" applyBorder="1" applyAlignment="1">
      <alignment horizontal="center" vertical="center" wrapText="1"/>
    </xf>
    <xf numFmtId="0" fontId="13" fillId="0" borderId="6" xfId="0" applyFont="1" applyFill="1" applyBorder="1" applyAlignment="1">
      <alignment horizontal="center" vertical="center" wrapText="1"/>
    </xf>
    <xf numFmtId="0" fontId="13" fillId="0" borderId="7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5" fillId="0" borderId="1" xfId="47" applyFont="1" applyFill="1" applyBorder="1" applyAlignment="1">
      <alignment horizontal="center" vertical="center" wrapText="1"/>
    </xf>
    <xf numFmtId="49" fontId="15" fillId="0" borderId="1" xfId="0" applyNumberFormat="1" applyFont="1" applyFill="1" applyBorder="1" applyAlignment="1" applyProtection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49" fontId="16" fillId="0" borderId="5" xfId="0" applyNumberFormat="1" applyFont="1" applyFill="1" applyBorder="1" applyAlignment="1" applyProtection="1">
      <alignment horizontal="center" vertical="center" wrapText="1"/>
    </xf>
    <xf numFmtId="49" fontId="16" fillId="0" borderId="6" xfId="0" applyNumberFormat="1" applyFont="1" applyFill="1" applyBorder="1" applyAlignment="1" applyProtection="1">
      <alignment horizontal="center" vertical="center" wrapText="1"/>
    </xf>
    <xf numFmtId="49" fontId="16" fillId="0" borderId="7" xfId="0" applyNumberFormat="1" applyFont="1" applyFill="1" applyBorder="1" applyAlignment="1" applyProtection="1">
      <alignment horizontal="center" vertical="center" wrapText="1"/>
    </xf>
    <xf numFmtId="49" fontId="16" fillId="0" borderId="1" xfId="0" applyNumberFormat="1" applyFont="1" applyFill="1" applyBorder="1" applyAlignment="1" applyProtection="1">
      <alignment horizontal="center" vertical="center" wrapText="1"/>
    </xf>
    <xf numFmtId="0" fontId="15" fillId="0" borderId="1" xfId="0" applyNumberFormat="1" applyFont="1" applyFill="1" applyBorder="1" applyAlignment="1" applyProtection="1">
      <alignment horizontal="center" vertical="center" wrapText="1"/>
    </xf>
    <xf numFmtId="0" fontId="16" fillId="0" borderId="1" xfId="0" applyNumberFormat="1" applyFont="1" applyFill="1" applyBorder="1" applyAlignment="1" applyProtection="1">
      <alignment horizontal="center" vertical="center" wrapText="1"/>
    </xf>
    <xf numFmtId="0" fontId="14" fillId="0" borderId="5" xfId="0" applyFont="1" applyFill="1" applyBorder="1" applyAlignment="1">
      <alignment horizontal="center" vertical="center" wrapText="1"/>
    </xf>
    <xf numFmtId="0" fontId="15" fillId="2" borderId="1" xfId="47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 wrapText="1"/>
    </xf>
    <xf numFmtId="0" fontId="11" fillId="0" borderId="0" xfId="0" applyFont="1" applyFill="1" applyAlignment="1">
      <alignment vertical="center"/>
    </xf>
    <xf numFmtId="0" fontId="13" fillId="0" borderId="1" xfId="0" applyFont="1" applyFill="1" applyBorder="1" applyAlignment="1">
      <alignment horizontal="center" vertical="center" wrapText="1"/>
    </xf>
    <xf numFmtId="0" fontId="21" fillId="0" borderId="1" xfId="0" applyNumberFormat="1" applyFont="1" applyFill="1" applyBorder="1" applyAlignment="1" applyProtection="1">
      <alignment horizontal="center" vertical="center" wrapText="1"/>
    </xf>
    <xf numFmtId="0" fontId="22" fillId="0" borderId="1" xfId="0" applyNumberFormat="1" applyFont="1" applyFill="1" applyBorder="1" applyAlignment="1" applyProtection="1">
      <alignment horizontal="justify" vertical="center" wrapText="1"/>
    </xf>
    <xf numFmtId="0" fontId="4" fillId="0" borderId="1" xfId="0" applyNumberFormat="1" applyFont="1" applyFill="1" applyBorder="1" applyAlignment="1" applyProtection="1">
      <alignment horizontal="justify" vertical="center" wrapText="1"/>
    </xf>
    <xf numFmtId="0" fontId="21" fillId="0" borderId="1" xfId="0" applyNumberFormat="1" applyFont="1" applyFill="1" applyBorder="1" applyAlignment="1" applyProtection="1">
      <alignment horizontal="justify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23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常规 10" xfId="47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38"/>
  <sheetViews>
    <sheetView tabSelected="1" workbookViewId="0">
      <selection activeCell="J5" sqref="J5"/>
    </sheetView>
  </sheetViews>
  <sheetFormatPr defaultColWidth="9" defaultRowHeight="48" customHeight="1"/>
  <cols>
    <col min="1" max="1" width="2.75" style="36" customWidth="1"/>
    <col min="2" max="2" width="6.875" style="36" customWidth="1"/>
    <col min="3" max="3" width="6.75" style="36" customWidth="1"/>
    <col min="4" max="4" width="10.125" style="36" customWidth="1"/>
    <col min="5" max="5" width="18.875" style="36" customWidth="1"/>
    <col min="6" max="6" width="12" style="36" customWidth="1"/>
    <col min="7" max="8" width="8" style="36" customWidth="1"/>
    <col min="9" max="9" width="9" style="36" customWidth="1"/>
    <col min="10" max="10" width="10.25" style="36" customWidth="1"/>
    <col min="11" max="11" width="12.25" style="36" customWidth="1"/>
    <col min="12" max="14" width="10.75" style="36" customWidth="1"/>
    <col min="15" max="15" width="11" style="36" customWidth="1"/>
    <col min="16" max="249" width="9" style="36"/>
    <col min="250" max="16384" width="9" style="40"/>
  </cols>
  <sheetData>
    <row r="1" s="36" customFormat="1" ht="42.95" customHeight="1" spans="1:15">
      <c r="A1" s="41" t="s">
        <v>0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</row>
    <row r="2" s="36" customFormat="1" ht="21" customHeight="1" spans="1:15">
      <c r="A2" s="42" t="s">
        <v>1</v>
      </c>
      <c r="B2" s="42"/>
      <c r="C2" s="42"/>
      <c r="D2" s="42"/>
      <c r="E2" s="42"/>
      <c r="F2" s="42"/>
      <c r="G2" s="43"/>
      <c r="H2" s="43"/>
      <c r="I2" s="43"/>
      <c r="J2" s="43"/>
      <c r="K2" s="64"/>
      <c r="L2" s="42" t="s">
        <v>2</v>
      </c>
      <c r="M2" s="42"/>
      <c r="N2" s="42"/>
      <c r="O2" s="43"/>
    </row>
    <row r="3" s="36" customFormat="1" ht="23" customHeight="1" spans="1:15">
      <c r="A3" s="44" t="s">
        <v>3</v>
      </c>
      <c r="B3" s="44" t="s">
        <v>4</v>
      </c>
      <c r="C3" s="44" t="s">
        <v>5</v>
      </c>
      <c r="D3" s="44" t="s">
        <v>6</v>
      </c>
      <c r="E3" s="44" t="s">
        <v>7</v>
      </c>
      <c r="F3" s="44" t="s">
        <v>8</v>
      </c>
      <c r="G3" s="6" t="s">
        <v>9</v>
      </c>
      <c r="H3" s="6"/>
      <c r="I3" s="44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</row>
    <row r="4" s="36" customFormat="1" ht="23" customHeight="1" spans="1:15">
      <c r="A4" s="44"/>
      <c r="B4" s="44"/>
      <c r="C4" s="44"/>
      <c r="D4" s="44"/>
      <c r="E4" s="44"/>
      <c r="F4" s="44"/>
      <c r="G4" s="44" t="s">
        <v>17</v>
      </c>
      <c r="H4" s="44" t="s">
        <v>18</v>
      </c>
      <c r="I4" s="44"/>
      <c r="J4" s="6"/>
      <c r="K4" s="6"/>
      <c r="L4" s="6"/>
      <c r="M4" s="6"/>
      <c r="N4" s="6"/>
      <c r="O4" s="6"/>
    </row>
    <row r="5" s="36" customFormat="1" ht="27" customHeight="1" spans="1:15">
      <c r="A5" s="45" t="s">
        <v>19</v>
      </c>
      <c r="B5" s="46"/>
      <c r="C5" s="46"/>
      <c r="D5" s="46"/>
      <c r="E5" s="47"/>
      <c r="F5" s="48"/>
      <c r="G5" s="48"/>
      <c r="H5" s="48"/>
      <c r="I5" s="65">
        <f t="shared" ref="I5:N5" si="0">I6+I9+I12+I26</f>
        <v>114.83</v>
      </c>
      <c r="J5" s="65">
        <f t="shared" si="0"/>
        <v>112.619</v>
      </c>
      <c r="K5" s="65">
        <f t="shared" si="0"/>
        <v>28995.055</v>
      </c>
      <c r="L5" s="65">
        <f t="shared" si="0"/>
        <v>10033.16</v>
      </c>
      <c r="M5" s="65">
        <f t="shared" si="0"/>
        <v>1337.29</v>
      </c>
      <c r="N5" s="65">
        <f t="shared" si="0"/>
        <v>17624.605</v>
      </c>
      <c r="O5" s="6"/>
    </row>
    <row r="6" s="36" customFormat="1" ht="27" customHeight="1" spans="1:15">
      <c r="A6" s="45" t="s">
        <v>20</v>
      </c>
      <c r="B6" s="46"/>
      <c r="C6" s="46"/>
      <c r="D6" s="46"/>
      <c r="E6" s="47"/>
      <c r="F6" s="48"/>
      <c r="G6" s="48"/>
      <c r="H6" s="48"/>
      <c r="I6" s="65">
        <f t="shared" ref="I6:N6" si="1">SUM(I7:I8)</f>
        <v>31.471</v>
      </c>
      <c r="J6" s="65">
        <f t="shared" si="1"/>
        <v>29.76</v>
      </c>
      <c r="K6" s="65">
        <f t="shared" si="1"/>
        <v>17856</v>
      </c>
      <c r="L6" s="65">
        <f t="shared" si="1"/>
        <v>6547.2</v>
      </c>
      <c r="M6" s="65">
        <f t="shared" si="1"/>
        <v>595.2</v>
      </c>
      <c r="N6" s="65">
        <f t="shared" si="1"/>
        <v>10713.6</v>
      </c>
      <c r="O6" s="6"/>
    </row>
    <row r="7" s="36" customFormat="1" ht="27" customHeight="1" spans="1:15">
      <c r="A7" s="48">
        <v>1</v>
      </c>
      <c r="B7" s="49" t="s">
        <v>21</v>
      </c>
      <c r="C7" s="49" t="s">
        <v>22</v>
      </c>
      <c r="D7" s="49" t="s">
        <v>23</v>
      </c>
      <c r="E7" s="49" t="s">
        <v>24</v>
      </c>
      <c r="F7" s="49" t="s">
        <v>25</v>
      </c>
      <c r="G7" s="50">
        <v>0</v>
      </c>
      <c r="H7" s="49">
        <v>4.76</v>
      </c>
      <c r="I7" s="49">
        <v>4.76</v>
      </c>
      <c r="J7" s="49">
        <v>4.76</v>
      </c>
      <c r="K7" s="56">
        <f>L7+M7+N7</f>
        <v>2856</v>
      </c>
      <c r="L7" s="56">
        <f>J7*220</f>
        <v>1047.2</v>
      </c>
      <c r="M7" s="56">
        <f>J7*20</f>
        <v>95.2</v>
      </c>
      <c r="N7" s="56">
        <f>J7*360</f>
        <v>1713.6</v>
      </c>
      <c r="O7" s="6"/>
    </row>
    <row r="8" s="37" customFormat="1" ht="27" customHeight="1" spans="1:15">
      <c r="A8" s="51">
        <v>2</v>
      </c>
      <c r="B8" s="49" t="s">
        <v>21</v>
      </c>
      <c r="C8" s="49" t="s">
        <v>22</v>
      </c>
      <c r="D8" s="49" t="s">
        <v>26</v>
      </c>
      <c r="E8" s="49" t="s">
        <v>27</v>
      </c>
      <c r="F8" s="49" t="s">
        <v>28</v>
      </c>
      <c r="G8" s="50">
        <v>0</v>
      </c>
      <c r="H8" s="49">
        <v>26.711</v>
      </c>
      <c r="I8" s="49">
        <v>26.711</v>
      </c>
      <c r="J8" s="49">
        <v>25</v>
      </c>
      <c r="K8" s="56">
        <f>L8+M8+N8</f>
        <v>15000</v>
      </c>
      <c r="L8" s="56">
        <f>J8*220</f>
        <v>5500</v>
      </c>
      <c r="M8" s="56">
        <f>J8*20</f>
        <v>500</v>
      </c>
      <c r="N8" s="56">
        <f>J8*360</f>
        <v>9000</v>
      </c>
      <c r="O8" s="6"/>
    </row>
    <row r="9" s="38" customFormat="1" ht="27" customHeight="1" spans="1:15">
      <c r="A9" s="52" t="s">
        <v>29</v>
      </c>
      <c r="B9" s="53"/>
      <c r="C9" s="53"/>
      <c r="D9" s="53"/>
      <c r="E9" s="54"/>
      <c r="F9" s="55"/>
      <c r="G9" s="55"/>
      <c r="H9" s="55"/>
      <c r="I9" s="57">
        <f t="shared" ref="I9:N9" si="2">SUM(I10:I11)</f>
        <v>43.61</v>
      </c>
      <c r="J9" s="57">
        <f t="shared" si="2"/>
        <v>43.11</v>
      </c>
      <c r="K9" s="57">
        <f t="shared" si="2"/>
        <v>6499.95</v>
      </c>
      <c r="L9" s="57">
        <f t="shared" si="2"/>
        <v>2155.5</v>
      </c>
      <c r="M9" s="57">
        <f t="shared" si="2"/>
        <v>431.1</v>
      </c>
      <c r="N9" s="57">
        <f t="shared" si="2"/>
        <v>3913.35</v>
      </c>
      <c r="O9" s="66"/>
    </row>
    <row r="10" s="36" customFormat="1" ht="30" customHeight="1" spans="1:15">
      <c r="A10" s="48">
        <v>1</v>
      </c>
      <c r="B10" s="50" t="s">
        <v>21</v>
      </c>
      <c r="C10" s="50" t="s">
        <v>22</v>
      </c>
      <c r="D10" s="50" t="s">
        <v>26</v>
      </c>
      <c r="E10" s="50" t="s">
        <v>30</v>
      </c>
      <c r="F10" s="50" t="s">
        <v>31</v>
      </c>
      <c r="G10" s="50">
        <v>0</v>
      </c>
      <c r="H10" s="56">
        <v>40.037</v>
      </c>
      <c r="I10" s="56">
        <v>26.51</v>
      </c>
      <c r="J10" s="56">
        <v>26.51</v>
      </c>
      <c r="K10" s="56">
        <f>J10*145</f>
        <v>3843.95</v>
      </c>
      <c r="L10" s="56">
        <f>J10*50</f>
        <v>1325.5</v>
      </c>
      <c r="M10" s="56">
        <f>J10*10</f>
        <v>265.1</v>
      </c>
      <c r="N10" s="56">
        <f>J10*85</f>
        <v>2253.35</v>
      </c>
      <c r="O10" s="67"/>
    </row>
    <row r="11" s="36" customFormat="1" ht="27" customHeight="1" spans="1:15">
      <c r="A11" s="48">
        <v>2</v>
      </c>
      <c r="B11" s="49" t="s">
        <v>21</v>
      </c>
      <c r="C11" s="49" t="s">
        <v>22</v>
      </c>
      <c r="D11" s="49" t="s">
        <v>32</v>
      </c>
      <c r="E11" s="49" t="s">
        <v>33</v>
      </c>
      <c r="F11" s="49" t="s">
        <v>34</v>
      </c>
      <c r="G11" s="50">
        <v>0</v>
      </c>
      <c r="H11" s="50">
        <v>17.1</v>
      </c>
      <c r="I11" s="50">
        <v>17.1</v>
      </c>
      <c r="J11" s="56">
        <v>16.6</v>
      </c>
      <c r="K11" s="56">
        <f>J11*160</f>
        <v>2656</v>
      </c>
      <c r="L11" s="56">
        <f>J11*50</f>
        <v>830</v>
      </c>
      <c r="M11" s="56">
        <f>J11*10</f>
        <v>166</v>
      </c>
      <c r="N11" s="56">
        <f>J11*100</f>
        <v>1660</v>
      </c>
      <c r="O11" s="68"/>
    </row>
    <row r="12" s="38" customFormat="1" ht="24.95" customHeight="1" spans="1:15">
      <c r="A12" s="45" t="s">
        <v>35</v>
      </c>
      <c r="B12" s="46"/>
      <c r="C12" s="46"/>
      <c r="D12" s="46"/>
      <c r="E12" s="47"/>
      <c r="F12" s="55"/>
      <c r="G12" s="55"/>
      <c r="H12" s="57"/>
      <c r="I12" s="57">
        <f t="shared" ref="I12:N12" si="3">SUM(I13:I25)</f>
        <v>22.449</v>
      </c>
      <c r="J12" s="57">
        <f t="shared" si="3"/>
        <v>22.449</v>
      </c>
      <c r="K12" s="57">
        <f t="shared" si="3"/>
        <v>3255.105</v>
      </c>
      <c r="L12" s="57">
        <f t="shared" si="3"/>
        <v>897.96</v>
      </c>
      <c r="M12" s="57">
        <f t="shared" si="3"/>
        <v>224.49</v>
      </c>
      <c r="N12" s="57">
        <f t="shared" si="3"/>
        <v>2132.655</v>
      </c>
      <c r="O12" s="69"/>
    </row>
    <row r="13" s="38" customFormat="1" ht="27" customHeight="1" spans="1:15">
      <c r="A13" s="58">
        <v>1</v>
      </c>
      <c r="B13" s="49" t="s">
        <v>21</v>
      </c>
      <c r="C13" s="49" t="s">
        <v>22</v>
      </c>
      <c r="D13" s="49" t="s">
        <v>32</v>
      </c>
      <c r="E13" s="49" t="s">
        <v>36</v>
      </c>
      <c r="F13" s="51" t="s">
        <v>37</v>
      </c>
      <c r="G13" s="50">
        <v>0</v>
      </c>
      <c r="H13" s="49">
        <v>1.62</v>
      </c>
      <c r="I13" s="49">
        <v>1.62</v>
      </c>
      <c r="J13" s="56">
        <v>1.62</v>
      </c>
      <c r="K13" s="56">
        <f t="shared" ref="K13:K25" si="4">J13*145</f>
        <v>234.9</v>
      </c>
      <c r="L13" s="56">
        <f t="shared" ref="L13:L25" si="5">J13*40</f>
        <v>64.8</v>
      </c>
      <c r="M13" s="56">
        <f t="shared" ref="M13:M25" si="6">J13*10</f>
        <v>16.2</v>
      </c>
      <c r="N13" s="56">
        <f t="shared" ref="N13:N25" si="7">J13*95</f>
        <v>153.9</v>
      </c>
      <c r="O13" s="69"/>
    </row>
    <row r="14" s="38" customFormat="1" ht="27" customHeight="1" spans="1:15">
      <c r="A14" s="58">
        <v>2</v>
      </c>
      <c r="B14" s="49" t="s">
        <v>21</v>
      </c>
      <c r="C14" s="49" t="s">
        <v>22</v>
      </c>
      <c r="D14" s="49" t="s">
        <v>38</v>
      </c>
      <c r="E14" s="49" t="s">
        <v>39</v>
      </c>
      <c r="F14" s="51" t="s">
        <v>40</v>
      </c>
      <c r="G14" s="50">
        <v>0</v>
      </c>
      <c r="H14" s="49">
        <v>1.071</v>
      </c>
      <c r="I14" s="49">
        <v>1.071</v>
      </c>
      <c r="J14" s="56">
        <v>1.071</v>
      </c>
      <c r="K14" s="56">
        <f t="shared" si="4"/>
        <v>155.295</v>
      </c>
      <c r="L14" s="56">
        <f t="shared" si="5"/>
        <v>42.84</v>
      </c>
      <c r="M14" s="56">
        <f t="shared" si="6"/>
        <v>10.71</v>
      </c>
      <c r="N14" s="56">
        <f t="shared" si="7"/>
        <v>101.745</v>
      </c>
      <c r="O14" s="69"/>
    </row>
    <row r="15" s="38" customFormat="1" ht="27" customHeight="1" spans="1:15">
      <c r="A15" s="58">
        <v>3</v>
      </c>
      <c r="B15" s="49" t="s">
        <v>21</v>
      </c>
      <c r="C15" s="49" t="s">
        <v>22</v>
      </c>
      <c r="D15" s="49" t="s">
        <v>23</v>
      </c>
      <c r="E15" s="49" t="s">
        <v>41</v>
      </c>
      <c r="F15" s="51" t="s">
        <v>42</v>
      </c>
      <c r="G15" s="50">
        <v>0</v>
      </c>
      <c r="H15" s="49">
        <v>1.16</v>
      </c>
      <c r="I15" s="49">
        <v>1.16</v>
      </c>
      <c r="J15" s="56">
        <v>1.16</v>
      </c>
      <c r="K15" s="56">
        <f t="shared" si="4"/>
        <v>168.2</v>
      </c>
      <c r="L15" s="56">
        <f t="shared" si="5"/>
        <v>46.4</v>
      </c>
      <c r="M15" s="56">
        <f t="shared" si="6"/>
        <v>11.6</v>
      </c>
      <c r="N15" s="56">
        <f t="shared" si="7"/>
        <v>110.2</v>
      </c>
      <c r="O15" s="69"/>
    </row>
    <row r="16" s="38" customFormat="1" ht="27" customHeight="1" spans="1:15">
      <c r="A16" s="58">
        <v>4</v>
      </c>
      <c r="B16" s="49" t="s">
        <v>21</v>
      </c>
      <c r="C16" s="49" t="s">
        <v>22</v>
      </c>
      <c r="D16" s="49" t="s">
        <v>23</v>
      </c>
      <c r="E16" s="49" t="s">
        <v>43</v>
      </c>
      <c r="F16" s="51" t="s">
        <v>44</v>
      </c>
      <c r="G16" s="50">
        <v>0</v>
      </c>
      <c r="H16" s="59">
        <v>1.191</v>
      </c>
      <c r="I16" s="49">
        <v>1.191</v>
      </c>
      <c r="J16" s="49">
        <v>1.191</v>
      </c>
      <c r="K16" s="56">
        <f t="shared" si="4"/>
        <v>172.695</v>
      </c>
      <c r="L16" s="56">
        <f t="shared" si="5"/>
        <v>47.64</v>
      </c>
      <c r="M16" s="56">
        <f t="shared" si="6"/>
        <v>11.91</v>
      </c>
      <c r="N16" s="56">
        <f t="shared" si="7"/>
        <v>113.145</v>
      </c>
      <c r="O16" s="69"/>
    </row>
    <row r="17" s="38" customFormat="1" ht="27" customHeight="1" spans="1:15">
      <c r="A17" s="58">
        <v>5</v>
      </c>
      <c r="B17" s="49" t="s">
        <v>21</v>
      </c>
      <c r="C17" s="49" t="s">
        <v>22</v>
      </c>
      <c r="D17" s="49" t="s">
        <v>45</v>
      </c>
      <c r="E17" s="49" t="s">
        <v>46</v>
      </c>
      <c r="F17" s="51" t="s">
        <v>47</v>
      </c>
      <c r="G17" s="50">
        <v>0</v>
      </c>
      <c r="H17" s="49">
        <v>1.25</v>
      </c>
      <c r="I17" s="49">
        <v>1.25</v>
      </c>
      <c r="J17" s="56">
        <v>1.25</v>
      </c>
      <c r="K17" s="56">
        <f t="shared" si="4"/>
        <v>181.25</v>
      </c>
      <c r="L17" s="56">
        <f t="shared" si="5"/>
        <v>50</v>
      </c>
      <c r="M17" s="56">
        <f t="shared" si="6"/>
        <v>12.5</v>
      </c>
      <c r="N17" s="56">
        <f t="shared" si="7"/>
        <v>118.75</v>
      </c>
      <c r="O17" s="69"/>
    </row>
    <row r="18" s="38" customFormat="1" ht="27" customHeight="1" spans="1:15">
      <c r="A18" s="58">
        <v>6</v>
      </c>
      <c r="B18" s="49" t="s">
        <v>21</v>
      </c>
      <c r="C18" s="49" t="s">
        <v>22</v>
      </c>
      <c r="D18" s="49" t="s">
        <v>48</v>
      </c>
      <c r="E18" s="49" t="s">
        <v>49</v>
      </c>
      <c r="F18" s="51" t="s">
        <v>50</v>
      </c>
      <c r="G18" s="50">
        <v>0</v>
      </c>
      <c r="H18" s="49">
        <v>1.344</v>
      </c>
      <c r="I18" s="49">
        <v>1.344</v>
      </c>
      <c r="J18" s="56">
        <v>1.344</v>
      </c>
      <c r="K18" s="56">
        <f t="shared" si="4"/>
        <v>194.88</v>
      </c>
      <c r="L18" s="56">
        <f t="shared" si="5"/>
        <v>53.76</v>
      </c>
      <c r="M18" s="56">
        <f t="shared" si="6"/>
        <v>13.44</v>
      </c>
      <c r="N18" s="56">
        <f t="shared" si="7"/>
        <v>127.68</v>
      </c>
      <c r="O18" s="69"/>
    </row>
    <row r="19" s="38" customFormat="1" ht="27" customHeight="1" spans="1:15">
      <c r="A19" s="58">
        <v>7</v>
      </c>
      <c r="B19" s="49" t="s">
        <v>21</v>
      </c>
      <c r="C19" s="49" t="s">
        <v>22</v>
      </c>
      <c r="D19" s="49" t="s">
        <v>51</v>
      </c>
      <c r="E19" s="49" t="s">
        <v>52</v>
      </c>
      <c r="F19" s="51" t="s">
        <v>53</v>
      </c>
      <c r="G19" s="50">
        <v>0</v>
      </c>
      <c r="H19" s="49">
        <v>1.296</v>
      </c>
      <c r="I19" s="49">
        <v>1.296</v>
      </c>
      <c r="J19" s="49">
        <v>1.296</v>
      </c>
      <c r="K19" s="56">
        <f t="shared" si="4"/>
        <v>187.92</v>
      </c>
      <c r="L19" s="56">
        <f t="shared" si="5"/>
        <v>51.84</v>
      </c>
      <c r="M19" s="56">
        <f t="shared" si="6"/>
        <v>12.96</v>
      </c>
      <c r="N19" s="56">
        <f t="shared" si="7"/>
        <v>123.12</v>
      </c>
      <c r="O19" s="69"/>
    </row>
    <row r="20" s="38" customFormat="1" ht="27" customHeight="1" spans="1:15">
      <c r="A20" s="58">
        <v>8</v>
      </c>
      <c r="B20" s="49" t="s">
        <v>21</v>
      </c>
      <c r="C20" s="49" t="s">
        <v>22</v>
      </c>
      <c r="D20" s="49" t="s">
        <v>54</v>
      </c>
      <c r="E20" s="49" t="s">
        <v>55</v>
      </c>
      <c r="F20" s="51" t="s">
        <v>56</v>
      </c>
      <c r="G20" s="50">
        <v>0</v>
      </c>
      <c r="H20" s="49">
        <v>2.65</v>
      </c>
      <c r="I20" s="49">
        <v>2.65</v>
      </c>
      <c r="J20" s="49">
        <v>2.65</v>
      </c>
      <c r="K20" s="56">
        <f t="shared" si="4"/>
        <v>384.25</v>
      </c>
      <c r="L20" s="56">
        <f t="shared" si="5"/>
        <v>106</v>
      </c>
      <c r="M20" s="56">
        <f t="shared" si="6"/>
        <v>26.5</v>
      </c>
      <c r="N20" s="56">
        <f t="shared" si="7"/>
        <v>251.75</v>
      </c>
      <c r="O20" s="69"/>
    </row>
    <row r="21" s="38" customFormat="1" ht="27" customHeight="1" spans="1:15">
      <c r="A21" s="58">
        <v>9</v>
      </c>
      <c r="B21" s="49" t="s">
        <v>21</v>
      </c>
      <c r="C21" s="49" t="s">
        <v>22</v>
      </c>
      <c r="D21" s="49" t="s">
        <v>54</v>
      </c>
      <c r="E21" s="49" t="s">
        <v>57</v>
      </c>
      <c r="F21" s="51" t="s">
        <v>58</v>
      </c>
      <c r="G21" s="50">
        <v>0</v>
      </c>
      <c r="H21" s="59">
        <v>1.796</v>
      </c>
      <c r="I21" s="49">
        <v>1.796</v>
      </c>
      <c r="J21" s="49">
        <v>1.796</v>
      </c>
      <c r="K21" s="56">
        <f t="shared" si="4"/>
        <v>260.42</v>
      </c>
      <c r="L21" s="56">
        <f t="shared" si="5"/>
        <v>71.84</v>
      </c>
      <c r="M21" s="56">
        <f t="shared" si="6"/>
        <v>17.96</v>
      </c>
      <c r="N21" s="56">
        <f t="shared" si="7"/>
        <v>170.62</v>
      </c>
      <c r="O21" s="69"/>
    </row>
    <row r="22" s="36" customFormat="1" ht="27" customHeight="1" spans="1:15">
      <c r="A22" s="48">
        <v>10</v>
      </c>
      <c r="B22" s="49" t="s">
        <v>21</v>
      </c>
      <c r="C22" s="49" t="s">
        <v>22</v>
      </c>
      <c r="D22" s="49" t="s">
        <v>54</v>
      </c>
      <c r="E22" s="49" t="s">
        <v>59</v>
      </c>
      <c r="F22" s="60" t="s">
        <v>60</v>
      </c>
      <c r="G22" s="50">
        <v>0</v>
      </c>
      <c r="H22" s="49">
        <v>2.744</v>
      </c>
      <c r="I22" s="49">
        <v>2.744</v>
      </c>
      <c r="J22" s="56">
        <v>2.744</v>
      </c>
      <c r="K22" s="56">
        <f t="shared" si="4"/>
        <v>397.88</v>
      </c>
      <c r="L22" s="56">
        <f t="shared" si="5"/>
        <v>109.76</v>
      </c>
      <c r="M22" s="56">
        <f t="shared" si="6"/>
        <v>27.44</v>
      </c>
      <c r="N22" s="56">
        <f t="shared" si="7"/>
        <v>260.68</v>
      </c>
      <c r="O22" s="68"/>
    </row>
    <row r="23" s="36" customFormat="1" ht="27" customHeight="1" spans="1:15">
      <c r="A23" s="58">
        <v>11</v>
      </c>
      <c r="B23" s="49" t="s">
        <v>21</v>
      </c>
      <c r="C23" s="49" t="s">
        <v>22</v>
      </c>
      <c r="D23" s="49" t="s">
        <v>45</v>
      </c>
      <c r="E23" s="49" t="s">
        <v>61</v>
      </c>
      <c r="F23" s="61" t="s">
        <v>62</v>
      </c>
      <c r="G23" s="56">
        <v>0</v>
      </c>
      <c r="H23" s="49">
        <v>1.62</v>
      </c>
      <c r="I23" s="49">
        <v>1.62</v>
      </c>
      <c r="J23" s="49">
        <v>1.62</v>
      </c>
      <c r="K23" s="56">
        <f t="shared" si="4"/>
        <v>234.9</v>
      </c>
      <c r="L23" s="56">
        <f t="shared" si="5"/>
        <v>64.8</v>
      </c>
      <c r="M23" s="56">
        <f t="shared" si="6"/>
        <v>16.2</v>
      </c>
      <c r="N23" s="56">
        <f t="shared" si="7"/>
        <v>153.9</v>
      </c>
      <c r="O23" s="68"/>
    </row>
    <row r="24" s="39" customFormat="1" ht="27" customHeight="1" spans="1:15">
      <c r="A24" s="48">
        <v>12</v>
      </c>
      <c r="B24" s="49" t="s">
        <v>21</v>
      </c>
      <c r="C24" s="49" t="s">
        <v>22</v>
      </c>
      <c r="D24" s="49" t="s">
        <v>32</v>
      </c>
      <c r="E24" s="49" t="s">
        <v>63</v>
      </c>
      <c r="F24" s="61" t="s">
        <v>64</v>
      </c>
      <c r="G24" s="50">
        <v>0</v>
      </c>
      <c r="H24" s="49">
        <v>1.023</v>
      </c>
      <c r="I24" s="49">
        <v>1.023</v>
      </c>
      <c r="J24" s="49">
        <v>1.023</v>
      </c>
      <c r="K24" s="56">
        <f t="shared" si="4"/>
        <v>148.335</v>
      </c>
      <c r="L24" s="56">
        <f t="shared" si="5"/>
        <v>40.92</v>
      </c>
      <c r="M24" s="56">
        <f t="shared" si="6"/>
        <v>10.23</v>
      </c>
      <c r="N24" s="56">
        <f t="shared" si="7"/>
        <v>97.185</v>
      </c>
      <c r="O24" s="68"/>
    </row>
    <row r="25" s="36" customFormat="1" ht="27" customHeight="1" spans="1:15">
      <c r="A25" s="58">
        <v>13</v>
      </c>
      <c r="B25" s="49" t="s">
        <v>21</v>
      </c>
      <c r="C25" s="49" t="s">
        <v>22</v>
      </c>
      <c r="D25" s="49" t="s">
        <v>65</v>
      </c>
      <c r="E25" s="49" t="s">
        <v>66</v>
      </c>
      <c r="F25" s="61" t="s">
        <v>67</v>
      </c>
      <c r="G25" s="50">
        <v>0</v>
      </c>
      <c r="H25" s="49">
        <v>3.684</v>
      </c>
      <c r="I25" s="49">
        <v>3.684</v>
      </c>
      <c r="J25" s="49">
        <v>3.684</v>
      </c>
      <c r="K25" s="56">
        <f t="shared" si="4"/>
        <v>534.18</v>
      </c>
      <c r="L25" s="56">
        <f t="shared" si="5"/>
        <v>147.36</v>
      </c>
      <c r="M25" s="56">
        <f t="shared" si="6"/>
        <v>36.84</v>
      </c>
      <c r="N25" s="56">
        <f t="shared" si="7"/>
        <v>349.98</v>
      </c>
      <c r="O25" s="68"/>
    </row>
    <row r="26" s="36" customFormat="1" ht="24" customHeight="1" spans="1:15">
      <c r="A26" s="52" t="s">
        <v>68</v>
      </c>
      <c r="B26" s="53"/>
      <c r="C26" s="53"/>
      <c r="D26" s="53"/>
      <c r="E26" s="54"/>
      <c r="F26" s="50"/>
      <c r="G26" s="50"/>
      <c r="H26" s="50"/>
      <c r="I26" s="57">
        <f t="shared" ref="I26:N26" si="8">SUM(I27:I38)</f>
        <v>17.3</v>
      </c>
      <c r="J26" s="57">
        <f t="shared" si="8"/>
        <v>17.3</v>
      </c>
      <c r="K26" s="57">
        <f t="shared" si="8"/>
        <v>1384</v>
      </c>
      <c r="L26" s="57">
        <f t="shared" si="8"/>
        <v>432.5</v>
      </c>
      <c r="M26" s="57">
        <f t="shared" si="8"/>
        <v>86.5</v>
      </c>
      <c r="N26" s="57">
        <f t="shared" si="8"/>
        <v>865</v>
      </c>
      <c r="O26" s="70"/>
    </row>
    <row r="27" s="36" customFormat="1" ht="24" customHeight="1" spans="1:15">
      <c r="A27" s="48">
        <v>1</v>
      </c>
      <c r="B27" s="49" t="s">
        <v>21</v>
      </c>
      <c r="C27" s="49" t="s">
        <v>22</v>
      </c>
      <c r="D27" s="49" t="s">
        <v>51</v>
      </c>
      <c r="E27" s="49" t="s">
        <v>69</v>
      </c>
      <c r="F27" s="60" t="s">
        <v>70</v>
      </c>
      <c r="G27" s="56">
        <v>0</v>
      </c>
      <c r="H27" s="49">
        <v>2.32</v>
      </c>
      <c r="I27" s="49">
        <v>2.32</v>
      </c>
      <c r="J27" s="49">
        <v>2.32</v>
      </c>
      <c r="K27" s="56">
        <f t="shared" ref="K27:K38" si="9">J27*80</f>
        <v>185.6</v>
      </c>
      <c r="L27" s="56">
        <f t="shared" ref="L27:L38" si="10">J27*25</f>
        <v>58</v>
      </c>
      <c r="M27" s="56">
        <f t="shared" ref="M27:M38" si="11">J27*5</f>
        <v>11.6</v>
      </c>
      <c r="N27" s="56">
        <f t="shared" ref="N27:N38" si="12">J27*50</f>
        <v>116</v>
      </c>
      <c r="O27" s="70"/>
    </row>
    <row r="28" s="36" customFormat="1" ht="24" customHeight="1" spans="1:15">
      <c r="A28" s="48">
        <v>2</v>
      </c>
      <c r="B28" s="49" t="s">
        <v>21</v>
      </c>
      <c r="C28" s="49" t="s">
        <v>22</v>
      </c>
      <c r="D28" s="49" t="s">
        <v>51</v>
      </c>
      <c r="E28" s="49" t="s">
        <v>71</v>
      </c>
      <c r="F28" s="60" t="s">
        <v>72</v>
      </c>
      <c r="G28" s="56">
        <v>0</v>
      </c>
      <c r="H28" s="49">
        <v>2.53</v>
      </c>
      <c r="I28" s="49">
        <v>2.53</v>
      </c>
      <c r="J28" s="49">
        <v>2.53</v>
      </c>
      <c r="K28" s="56">
        <f t="shared" si="9"/>
        <v>202.4</v>
      </c>
      <c r="L28" s="56">
        <f t="shared" si="10"/>
        <v>63.25</v>
      </c>
      <c r="M28" s="56">
        <f t="shared" si="11"/>
        <v>12.65</v>
      </c>
      <c r="N28" s="56">
        <f t="shared" si="12"/>
        <v>126.5</v>
      </c>
      <c r="O28" s="70"/>
    </row>
    <row r="29" s="36" customFormat="1" ht="24" customHeight="1" spans="1:15">
      <c r="A29" s="48">
        <v>3</v>
      </c>
      <c r="B29" s="49" t="s">
        <v>21</v>
      </c>
      <c r="C29" s="49" t="s">
        <v>22</v>
      </c>
      <c r="D29" s="49" t="s">
        <v>26</v>
      </c>
      <c r="E29" s="49" t="s">
        <v>73</v>
      </c>
      <c r="F29" s="60" t="s">
        <v>74</v>
      </c>
      <c r="G29" s="56">
        <v>0</v>
      </c>
      <c r="H29" s="49">
        <v>1.37</v>
      </c>
      <c r="I29" s="49">
        <v>1.37</v>
      </c>
      <c r="J29" s="49">
        <v>1.37</v>
      </c>
      <c r="K29" s="56">
        <f t="shared" si="9"/>
        <v>109.6</v>
      </c>
      <c r="L29" s="56">
        <f t="shared" si="10"/>
        <v>34.25</v>
      </c>
      <c r="M29" s="56">
        <f t="shared" si="11"/>
        <v>6.85</v>
      </c>
      <c r="N29" s="56">
        <f t="shared" si="12"/>
        <v>68.5</v>
      </c>
      <c r="O29" s="70"/>
    </row>
    <row r="30" s="36" customFormat="1" ht="24" customHeight="1" spans="1:15">
      <c r="A30" s="48">
        <v>4</v>
      </c>
      <c r="B30" s="49" t="s">
        <v>21</v>
      </c>
      <c r="C30" s="49" t="s">
        <v>22</v>
      </c>
      <c r="D30" s="49" t="s">
        <v>38</v>
      </c>
      <c r="E30" s="49" t="s">
        <v>75</v>
      </c>
      <c r="F30" s="60" t="s">
        <v>76</v>
      </c>
      <c r="G30" s="56">
        <v>0</v>
      </c>
      <c r="H30" s="49">
        <v>1.2</v>
      </c>
      <c r="I30" s="49">
        <v>1.2</v>
      </c>
      <c r="J30" s="49">
        <v>1.2</v>
      </c>
      <c r="K30" s="56">
        <f t="shared" si="9"/>
        <v>96</v>
      </c>
      <c r="L30" s="56">
        <f t="shared" si="10"/>
        <v>30</v>
      </c>
      <c r="M30" s="56">
        <f t="shared" si="11"/>
        <v>6</v>
      </c>
      <c r="N30" s="56">
        <f t="shared" si="12"/>
        <v>60</v>
      </c>
      <c r="O30" s="70"/>
    </row>
    <row r="31" s="36" customFormat="1" ht="24" customHeight="1" spans="1:15">
      <c r="A31" s="48">
        <v>5</v>
      </c>
      <c r="B31" s="49" t="s">
        <v>21</v>
      </c>
      <c r="C31" s="49" t="s">
        <v>22</v>
      </c>
      <c r="D31" s="49" t="s">
        <v>54</v>
      </c>
      <c r="E31" s="49" t="s">
        <v>77</v>
      </c>
      <c r="F31" s="60" t="s">
        <v>78</v>
      </c>
      <c r="G31" s="56">
        <v>0</v>
      </c>
      <c r="H31" s="49">
        <v>1.04</v>
      </c>
      <c r="I31" s="49">
        <v>1.04</v>
      </c>
      <c r="J31" s="49">
        <v>1.04</v>
      </c>
      <c r="K31" s="56">
        <f t="shared" si="9"/>
        <v>83.2</v>
      </c>
      <c r="L31" s="56">
        <f t="shared" si="10"/>
        <v>26</v>
      </c>
      <c r="M31" s="56">
        <f t="shared" si="11"/>
        <v>5.2</v>
      </c>
      <c r="N31" s="56">
        <f t="shared" si="12"/>
        <v>52</v>
      </c>
      <c r="O31" s="70"/>
    </row>
    <row r="32" s="36" customFormat="1" ht="24" customHeight="1" spans="1:15">
      <c r="A32" s="49">
        <v>6</v>
      </c>
      <c r="B32" s="49" t="s">
        <v>21</v>
      </c>
      <c r="C32" s="49" t="s">
        <v>22</v>
      </c>
      <c r="D32" s="49" t="s">
        <v>51</v>
      </c>
      <c r="E32" s="49" t="s">
        <v>79</v>
      </c>
      <c r="F32" s="60" t="s">
        <v>80</v>
      </c>
      <c r="G32" s="56">
        <v>0</v>
      </c>
      <c r="H32" s="49">
        <v>0.97</v>
      </c>
      <c r="I32" s="49">
        <v>0.97</v>
      </c>
      <c r="J32" s="49">
        <v>0.97</v>
      </c>
      <c r="K32" s="56">
        <f t="shared" si="9"/>
        <v>77.6</v>
      </c>
      <c r="L32" s="56">
        <f t="shared" si="10"/>
        <v>24.25</v>
      </c>
      <c r="M32" s="56">
        <f t="shared" si="11"/>
        <v>4.85</v>
      </c>
      <c r="N32" s="56">
        <f t="shared" si="12"/>
        <v>48.5</v>
      </c>
      <c r="O32" s="70"/>
    </row>
    <row r="33" s="36" customFormat="1" ht="24" customHeight="1" spans="1:15">
      <c r="A33" s="49">
        <v>7</v>
      </c>
      <c r="B33" s="49" t="s">
        <v>21</v>
      </c>
      <c r="C33" s="49" t="s">
        <v>22</v>
      </c>
      <c r="D33" s="49" t="s">
        <v>45</v>
      </c>
      <c r="E33" s="49" t="s">
        <v>81</v>
      </c>
      <c r="F33" s="60" t="s">
        <v>82</v>
      </c>
      <c r="G33" s="56">
        <v>0</v>
      </c>
      <c r="H33" s="49">
        <v>1.07</v>
      </c>
      <c r="I33" s="49">
        <v>1.07</v>
      </c>
      <c r="J33" s="49">
        <v>1.07</v>
      </c>
      <c r="K33" s="56">
        <f t="shared" si="9"/>
        <v>85.6</v>
      </c>
      <c r="L33" s="56">
        <f t="shared" si="10"/>
        <v>26.75</v>
      </c>
      <c r="M33" s="56">
        <f t="shared" si="11"/>
        <v>5.35</v>
      </c>
      <c r="N33" s="56">
        <f t="shared" si="12"/>
        <v>53.5</v>
      </c>
      <c r="O33" s="70"/>
    </row>
    <row r="34" s="36" customFormat="1" ht="24" customHeight="1" spans="1:15">
      <c r="A34" s="49">
        <v>8</v>
      </c>
      <c r="B34" s="49" t="s">
        <v>21</v>
      </c>
      <c r="C34" s="49" t="s">
        <v>22</v>
      </c>
      <c r="D34" s="49" t="s">
        <v>45</v>
      </c>
      <c r="E34" s="49" t="s">
        <v>83</v>
      </c>
      <c r="F34" s="60" t="s">
        <v>84</v>
      </c>
      <c r="G34" s="62">
        <v>0</v>
      </c>
      <c r="H34" s="49">
        <v>1.8</v>
      </c>
      <c r="I34" s="49">
        <v>1.8</v>
      </c>
      <c r="J34" s="71">
        <v>1.8</v>
      </c>
      <c r="K34" s="56">
        <f t="shared" si="9"/>
        <v>144</v>
      </c>
      <c r="L34" s="56">
        <f t="shared" si="10"/>
        <v>45</v>
      </c>
      <c r="M34" s="56">
        <f t="shared" si="11"/>
        <v>9</v>
      </c>
      <c r="N34" s="56">
        <f t="shared" si="12"/>
        <v>90</v>
      </c>
      <c r="O34" s="11"/>
    </row>
    <row r="35" s="36" customFormat="1" ht="24" customHeight="1" spans="1:15">
      <c r="A35" s="49">
        <v>9</v>
      </c>
      <c r="B35" s="49" t="s">
        <v>21</v>
      </c>
      <c r="C35" s="49" t="s">
        <v>22</v>
      </c>
      <c r="D35" s="49" t="s">
        <v>48</v>
      </c>
      <c r="E35" s="49" t="s">
        <v>85</v>
      </c>
      <c r="F35" s="61" t="s">
        <v>86</v>
      </c>
      <c r="G35" s="56">
        <v>0</v>
      </c>
      <c r="H35" s="49">
        <v>1.04</v>
      </c>
      <c r="I35" s="49">
        <v>1.04</v>
      </c>
      <c r="J35" s="71">
        <v>1.04</v>
      </c>
      <c r="K35" s="56">
        <f t="shared" si="9"/>
        <v>83.2</v>
      </c>
      <c r="L35" s="56">
        <f t="shared" si="10"/>
        <v>26</v>
      </c>
      <c r="M35" s="56">
        <f t="shared" si="11"/>
        <v>5.2</v>
      </c>
      <c r="N35" s="56">
        <f t="shared" si="12"/>
        <v>52</v>
      </c>
      <c r="O35" s="11"/>
    </row>
    <row r="36" s="36" customFormat="1" ht="24" customHeight="1" spans="1:15">
      <c r="A36" s="49">
        <v>10</v>
      </c>
      <c r="B36" s="49" t="s">
        <v>21</v>
      </c>
      <c r="C36" s="49" t="s">
        <v>22</v>
      </c>
      <c r="D36" s="49" t="s">
        <v>51</v>
      </c>
      <c r="E36" s="49" t="s">
        <v>87</v>
      </c>
      <c r="F36" s="61" t="s">
        <v>88</v>
      </c>
      <c r="G36" s="56">
        <v>0</v>
      </c>
      <c r="H36" s="49">
        <v>1.62</v>
      </c>
      <c r="I36" s="49">
        <v>1.62</v>
      </c>
      <c r="J36" s="71">
        <v>1.62</v>
      </c>
      <c r="K36" s="56">
        <f t="shared" si="9"/>
        <v>129.6</v>
      </c>
      <c r="L36" s="56">
        <f t="shared" si="10"/>
        <v>40.5</v>
      </c>
      <c r="M36" s="56">
        <f t="shared" si="11"/>
        <v>8.1</v>
      </c>
      <c r="N36" s="56">
        <f t="shared" si="12"/>
        <v>81</v>
      </c>
      <c r="O36" s="11"/>
    </row>
    <row r="37" s="36" customFormat="1" ht="24" customHeight="1" spans="1:15">
      <c r="A37" s="63">
        <v>11</v>
      </c>
      <c r="B37" s="49" t="s">
        <v>21</v>
      </c>
      <c r="C37" s="49" t="s">
        <v>22</v>
      </c>
      <c r="D37" s="49" t="s">
        <v>51</v>
      </c>
      <c r="E37" s="49" t="s">
        <v>89</v>
      </c>
      <c r="F37" s="61" t="s">
        <v>90</v>
      </c>
      <c r="G37" s="56">
        <v>0</v>
      </c>
      <c r="H37" s="49">
        <v>0.81</v>
      </c>
      <c r="I37" s="49">
        <v>0.81</v>
      </c>
      <c r="J37" s="49">
        <v>0.81</v>
      </c>
      <c r="K37" s="56">
        <f t="shared" si="9"/>
        <v>64.8</v>
      </c>
      <c r="L37" s="56">
        <f t="shared" si="10"/>
        <v>20.25</v>
      </c>
      <c r="M37" s="56">
        <f t="shared" si="11"/>
        <v>4.05</v>
      </c>
      <c r="N37" s="56">
        <f t="shared" si="12"/>
        <v>40.5</v>
      </c>
      <c r="O37" s="11"/>
    </row>
    <row r="38" s="36" customFormat="1" ht="24" customHeight="1" spans="1:15">
      <c r="A38" s="63">
        <v>12</v>
      </c>
      <c r="B38" s="49" t="s">
        <v>21</v>
      </c>
      <c r="C38" s="49" t="s">
        <v>22</v>
      </c>
      <c r="D38" s="49" t="s">
        <v>23</v>
      </c>
      <c r="E38" s="49" t="s">
        <v>91</v>
      </c>
      <c r="F38" s="61" t="s">
        <v>92</v>
      </c>
      <c r="G38" s="56">
        <v>0</v>
      </c>
      <c r="H38" s="49">
        <v>1.53</v>
      </c>
      <c r="I38" s="49">
        <v>1.53</v>
      </c>
      <c r="J38" s="49">
        <v>1.53</v>
      </c>
      <c r="K38" s="56">
        <f t="shared" si="9"/>
        <v>122.4</v>
      </c>
      <c r="L38" s="56">
        <f t="shared" si="10"/>
        <v>38.25</v>
      </c>
      <c r="M38" s="56">
        <f t="shared" si="11"/>
        <v>7.65</v>
      </c>
      <c r="N38" s="56">
        <f t="shared" si="12"/>
        <v>76.5</v>
      </c>
      <c r="O38" s="11"/>
    </row>
  </sheetData>
  <mergeCells count="22">
    <mergeCell ref="A1:O1"/>
    <mergeCell ref="A2:F2"/>
    <mergeCell ref="L2:N2"/>
    <mergeCell ref="G3:H3"/>
    <mergeCell ref="A5:E5"/>
    <mergeCell ref="A6:E6"/>
    <mergeCell ref="A9:E9"/>
    <mergeCell ref="A12:E12"/>
    <mergeCell ref="A26:E26"/>
    <mergeCell ref="A3:A4"/>
    <mergeCell ref="B3:B4"/>
    <mergeCell ref="C3:C4"/>
    <mergeCell ref="D3:D4"/>
    <mergeCell ref="E3:E4"/>
    <mergeCell ref="F3:F4"/>
    <mergeCell ref="I3:I4"/>
    <mergeCell ref="J3:J4"/>
    <mergeCell ref="K3:K4"/>
    <mergeCell ref="L3:L4"/>
    <mergeCell ref="M3:M4"/>
    <mergeCell ref="N3:N4"/>
    <mergeCell ref="O3:O4"/>
  </mergeCells>
  <pageMargins left="0.751388888888889" right="0.275" top="0.590277777777778" bottom="0.354166666666667" header="0.5" footer="0.393055555555556"/>
  <pageSetup paperSize="9" scale="93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37"/>
  <sheetViews>
    <sheetView workbookViewId="0">
      <selection activeCell="L11" sqref="L11"/>
    </sheetView>
  </sheetViews>
  <sheetFormatPr defaultColWidth="9" defaultRowHeight="13.5"/>
  <cols>
    <col min="1" max="1" width="4.875" style="1" customWidth="1"/>
    <col min="2" max="2" width="9" style="1"/>
    <col min="3" max="3" width="10.925" style="1" customWidth="1"/>
    <col min="4" max="4" width="11.75" style="1" customWidth="1"/>
    <col min="5" max="5" width="16.5333333333333" style="1" customWidth="1"/>
    <col min="6" max="6" width="9" style="1"/>
    <col min="7" max="7" width="7.55833333333333" style="1" customWidth="1"/>
    <col min="8" max="8" width="8.09166666666667" style="1" customWidth="1"/>
    <col min="9" max="9" width="9.25" style="1"/>
    <col min="10" max="10" width="7.675" style="1" customWidth="1"/>
    <col min="11" max="14" width="9.75" style="1" customWidth="1"/>
    <col min="15" max="15" width="5.375" style="1" customWidth="1"/>
    <col min="16" max="16384" width="9" style="1"/>
  </cols>
  <sheetData>
    <row r="1" ht="42" customHeight="1" spans="1:15">
      <c r="A1" s="2" t="s">
        <v>93</v>
      </c>
      <c r="B1" s="2"/>
      <c r="C1" s="2"/>
      <c r="D1" s="2"/>
      <c r="E1" s="2"/>
      <c r="F1" s="2"/>
      <c r="G1" s="2"/>
      <c r="H1" s="2"/>
      <c r="I1" s="2"/>
      <c r="J1" s="2"/>
      <c r="K1" s="29"/>
      <c r="L1" s="2"/>
      <c r="M1" s="2"/>
      <c r="N1" s="2"/>
      <c r="O1" s="2"/>
    </row>
    <row r="2" ht="24" customHeight="1" spans="1:15">
      <c r="A2" s="3" t="s">
        <v>1</v>
      </c>
      <c r="B2" s="3"/>
      <c r="C2" s="3"/>
      <c r="D2" s="3"/>
      <c r="E2" s="3"/>
      <c r="F2" s="4"/>
      <c r="G2" s="4"/>
      <c r="H2" s="4"/>
      <c r="I2" s="4"/>
      <c r="J2" s="4"/>
      <c r="K2" s="30" t="s">
        <v>2</v>
      </c>
      <c r="L2" s="30"/>
      <c r="M2" s="30"/>
      <c r="N2" s="30"/>
      <c r="O2" s="30"/>
    </row>
    <row r="3" ht="20" customHeight="1" spans="1:15">
      <c r="A3" s="5" t="s">
        <v>3</v>
      </c>
      <c r="B3" s="5" t="s">
        <v>94</v>
      </c>
      <c r="C3" s="5" t="s">
        <v>95</v>
      </c>
      <c r="D3" s="5" t="s">
        <v>8</v>
      </c>
      <c r="E3" s="5" t="s">
        <v>96</v>
      </c>
      <c r="F3" s="6" t="s">
        <v>97</v>
      </c>
      <c r="G3" s="5" t="s">
        <v>98</v>
      </c>
      <c r="H3" s="5"/>
      <c r="I3" s="5"/>
      <c r="J3" s="5"/>
      <c r="K3" s="31" t="s">
        <v>99</v>
      </c>
      <c r="L3" s="5"/>
      <c r="M3" s="5"/>
      <c r="N3" s="5"/>
      <c r="O3" s="5" t="s">
        <v>16</v>
      </c>
    </row>
    <row r="4" ht="31" customHeight="1" spans="1:15">
      <c r="A4" s="5"/>
      <c r="B4" s="5"/>
      <c r="C4" s="5"/>
      <c r="D4" s="5"/>
      <c r="E4" s="5"/>
      <c r="F4" s="6"/>
      <c r="G4" s="5" t="s">
        <v>100</v>
      </c>
      <c r="H4" s="5" t="s">
        <v>101</v>
      </c>
      <c r="I4" s="5" t="s">
        <v>102</v>
      </c>
      <c r="J4" s="5" t="s">
        <v>103</v>
      </c>
      <c r="K4" s="31" t="s">
        <v>104</v>
      </c>
      <c r="L4" s="5" t="s">
        <v>105</v>
      </c>
      <c r="M4" s="5" t="s">
        <v>106</v>
      </c>
      <c r="N4" s="5" t="s">
        <v>107</v>
      </c>
      <c r="O4" s="5"/>
    </row>
    <row r="5" ht="23" customHeight="1" spans="1:15">
      <c r="A5" s="7" t="s">
        <v>108</v>
      </c>
      <c r="B5" s="7"/>
      <c r="C5" s="7"/>
      <c r="D5" s="7"/>
      <c r="E5" s="7"/>
      <c r="F5" s="8">
        <f>SUM(F6:F37)</f>
        <v>44.658</v>
      </c>
      <c r="G5" s="8">
        <f>SUM(G6:G37)</f>
        <v>116</v>
      </c>
      <c r="H5" s="8">
        <f>SUM(H6:H37)</f>
        <v>31196</v>
      </c>
      <c r="I5" s="8">
        <f t="shared" ref="I5:N5" si="0">SUM(I6:I37)</f>
        <v>26145.1</v>
      </c>
      <c r="J5" s="8">
        <f t="shared" si="0"/>
        <v>388</v>
      </c>
      <c r="K5" s="8">
        <f t="shared" si="0"/>
        <v>893.16</v>
      </c>
      <c r="L5" s="8">
        <f t="shared" si="0"/>
        <v>267.948</v>
      </c>
      <c r="M5" s="8">
        <f t="shared" si="0"/>
        <v>89.316</v>
      </c>
      <c r="N5" s="8">
        <f t="shared" si="0"/>
        <v>535.896</v>
      </c>
      <c r="O5" s="7"/>
    </row>
    <row r="6" ht="23" customHeight="1" spans="1:15">
      <c r="A6" s="9">
        <v>1</v>
      </c>
      <c r="B6" s="10" t="s">
        <v>22</v>
      </c>
      <c r="C6" s="10" t="s">
        <v>51</v>
      </c>
      <c r="D6" s="10" t="s">
        <v>109</v>
      </c>
      <c r="E6" s="11" t="s">
        <v>110</v>
      </c>
      <c r="F6" s="12">
        <v>0.66</v>
      </c>
      <c r="G6" s="9">
        <v>6</v>
      </c>
      <c r="H6" s="9">
        <v>380</v>
      </c>
      <c r="I6" s="9">
        <v>359.1</v>
      </c>
      <c r="J6" s="9">
        <v>16</v>
      </c>
      <c r="K6" s="32">
        <f t="shared" ref="K6:K34" si="1">L6+M6+N6</f>
        <v>13.2</v>
      </c>
      <c r="L6" s="33">
        <f t="shared" ref="L6:L34" si="2">F6*6</f>
        <v>3.96</v>
      </c>
      <c r="M6" s="32">
        <f t="shared" ref="M6:M34" si="3">F6*2</f>
        <v>1.32</v>
      </c>
      <c r="N6" s="32">
        <f t="shared" ref="N6:N34" si="4">F6*12</f>
        <v>7.92</v>
      </c>
      <c r="O6" s="11"/>
    </row>
    <row r="7" ht="23" customHeight="1" spans="1:15">
      <c r="A7" s="9">
        <v>2</v>
      </c>
      <c r="B7" s="10" t="s">
        <v>22</v>
      </c>
      <c r="C7" s="10" t="s">
        <v>51</v>
      </c>
      <c r="D7" s="10" t="s">
        <v>111</v>
      </c>
      <c r="E7" s="11" t="s">
        <v>112</v>
      </c>
      <c r="F7" s="12">
        <v>0.535</v>
      </c>
      <c r="G7" s="9">
        <v>3</v>
      </c>
      <c r="H7" s="9">
        <v>340</v>
      </c>
      <c r="I7" s="9">
        <v>615.3</v>
      </c>
      <c r="J7" s="9">
        <v>6</v>
      </c>
      <c r="K7" s="32">
        <f t="shared" si="1"/>
        <v>10.7</v>
      </c>
      <c r="L7" s="33">
        <f t="shared" si="2"/>
        <v>3.21</v>
      </c>
      <c r="M7" s="32">
        <f t="shared" si="3"/>
        <v>1.07</v>
      </c>
      <c r="N7" s="32">
        <f t="shared" si="4"/>
        <v>6.42</v>
      </c>
      <c r="O7" s="11"/>
    </row>
    <row r="8" ht="23" customHeight="1" spans="1:15">
      <c r="A8" s="9">
        <v>3</v>
      </c>
      <c r="B8" s="10" t="s">
        <v>22</v>
      </c>
      <c r="C8" s="10" t="s">
        <v>51</v>
      </c>
      <c r="D8" s="10" t="s">
        <v>113</v>
      </c>
      <c r="E8" s="11" t="s">
        <v>114</v>
      </c>
      <c r="F8" s="12">
        <v>0.259</v>
      </c>
      <c r="G8" s="9">
        <v>1</v>
      </c>
      <c r="H8" s="9">
        <v>168</v>
      </c>
      <c r="I8" s="9">
        <v>158.7</v>
      </c>
      <c r="J8" s="9">
        <v>4</v>
      </c>
      <c r="K8" s="32">
        <f t="shared" si="1"/>
        <v>5.18</v>
      </c>
      <c r="L8" s="33">
        <f t="shared" si="2"/>
        <v>1.554</v>
      </c>
      <c r="M8" s="32">
        <f t="shared" si="3"/>
        <v>0.518</v>
      </c>
      <c r="N8" s="32">
        <f t="shared" si="4"/>
        <v>3.108</v>
      </c>
      <c r="O8" s="11"/>
    </row>
    <row r="9" ht="23" customHeight="1" spans="1:15">
      <c r="A9" s="9">
        <v>4</v>
      </c>
      <c r="B9" s="10" t="s">
        <v>22</v>
      </c>
      <c r="C9" s="10" t="s">
        <v>51</v>
      </c>
      <c r="D9" s="10" t="s">
        <v>115</v>
      </c>
      <c r="E9" s="11" t="s">
        <v>116</v>
      </c>
      <c r="F9" s="12">
        <v>0.31</v>
      </c>
      <c r="G9" s="9">
        <v>2</v>
      </c>
      <c r="H9" s="9">
        <v>196</v>
      </c>
      <c r="I9" s="9">
        <v>189</v>
      </c>
      <c r="J9" s="9">
        <v>5</v>
      </c>
      <c r="K9" s="32">
        <f t="shared" si="1"/>
        <v>6.2</v>
      </c>
      <c r="L9" s="33">
        <f t="shared" si="2"/>
        <v>1.86</v>
      </c>
      <c r="M9" s="32">
        <f t="shared" si="3"/>
        <v>0.62</v>
      </c>
      <c r="N9" s="32">
        <f t="shared" si="4"/>
        <v>3.72</v>
      </c>
      <c r="O9" s="11"/>
    </row>
    <row r="10" ht="23" customHeight="1" spans="1:15">
      <c r="A10" s="9">
        <v>5</v>
      </c>
      <c r="B10" s="10" t="s">
        <v>22</v>
      </c>
      <c r="C10" s="10" t="s">
        <v>51</v>
      </c>
      <c r="D10" s="10" t="s">
        <v>117</v>
      </c>
      <c r="E10" s="11" t="s">
        <v>118</v>
      </c>
      <c r="F10" s="12">
        <v>0.56</v>
      </c>
      <c r="G10" s="9">
        <v>3</v>
      </c>
      <c r="H10" s="9">
        <v>364</v>
      </c>
      <c r="I10" s="9">
        <v>483.6</v>
      </c>
      <c r="J10" s="9">
        <v>7</v>
      </c>
      <c r="K10" s="32">
        <f t="shared" si="1"/>
        <v>11.2</v>
      </c>
      <c r="L10" s="33">
        <f t="shared" si="2"/>
        <v>3.36</v>
      </c>
      <c r="M10" s="32">
        <f t="shared" si="3"/>
        <v>1.12</v>
      </c>
      <c r="N10" s="32">
        <f t="shared" si="4"/>
        <v>6.72</v>
      </c>
      <c r="O10" s="11"/>
    </row>
    <row r="11" ht="23" customHeight="1" spans="1:15">
      <c r="A11" s="9">
        <v>6</v>
      </c>
      <c r="B11" s="10" t="s">
        <v>22</v>
      </c>
      <c r="C11" s="10" t="s">
        <v>51</v>
      </c>
      <c r="D11" s="10" t="s">
        <v>119</v>
      </c>
      <c r="E11" s="11" t="s">
        <v>120</v>
      </c>
      <c r="F11" s="12">
        <v>1.1</v>
      </c>
      <c r="G11" s="9">
        <v>5</v>
      </c>
      <c r="H11" s="9">
        <v>620</v>
      </c>
      <c r="I11" s="9">
        <v>1664.1</v>
      </c>
      <c r="J11" s="9">
        <v>22</v>
      </c>
      <c r="K11" s="32">
        <f t="shared" si="1"/>
        <v>22</v>
      </c>
      <c r="L11" s="33">
        <f t="shared" si="2"/>
        <v>6.6</v>
      </c>
      <c r="M11" s="32">
        <f t="shared" si="3"/>
        <v>2.2</v>
      </c>
      <c r="N11" s="32">
        <f t="shared" si="4"/>
        <v>13.2</v>
      </c>
      <c r="O11" s="11"/>
    </row>
    <row r="12" ht="23" customHeight="1" spans="1:15">
      <c r="A12" s="9">
        <v>7</v>
      </c>
      <c r="B12" s="10" t="s">
        <v>22</v>
      </c>
      <c r="C12" s="10" t="s">
        <v>48</v>
      </c>
      <c r="D12" s="10" t="s">
        <v>121</v>
      </c>
      <c r="E12" s="11" t="s">
        <v>122</v>
      </c>
      <c r="F12" s="12">
        <v>0.5</v>
      </c>
      <c r="G12" s="9">
        <v>1</v>
      </c>
      <c r="H12" s="9">
        <v>360</v>
      </c>
      <c r="I12" s="9">
        <v>196.8</v>
      </c>
      <c r="J12" s="9">
        <v>4</v>
      </c>
      <c r="K12" s="32">
        <f t="shared" si="1"/>
        <v>10</v>
      </c>
      <c r="L12" s="33">
        <f t="shared" si="2"/>
        <v>3</v>
      </c>
      <c r="M12" s="32">
        <f t="shared" si="3"/>
        <v>1</v>
      </c>
      <c r="N12" s="32">
        <f t="shared" si="4"/>
        <v>6</v>
      </c>
      <c r="O12" s="11"/>
    </row>
    <row r="13" ht="23" customHeight="1" spans="1:15">
      <c r="A13" s="9">
        <v>8</v>
      </c>
      <c r="B13" s="10" t="s">
        <v>22</v>
      </c>
      <c r="C13" s="10" t="s">
        <v>48</v>
      </c>
      <c r="D13" s="10" t="s">
        <v>123</v>
      </c>
      <c r="E13" s="11" t="s">
        <v>124</v>
      </c>
      <c r="F13" s="12">
        <v>0.1</v>
      </c>
      <c r="G13" s="9">
        <v>0</v>
      </c>
      <c r="H13" s="9">
        <v>60</v>
      </c>
      <c r="I13" s="9">
        <v>125.1</v>
      </c>
      <c r="J13" s="9">
        <v>2</v>
      </c>
      <c r="K13" s="32">
        <f t="shared" si="1"/>
        <v>2</v>
      </c>
      <c r="L13" s="33">
        <f t="shared" si="2"/>
        <v>0.6</v>
      </c>
      <c r="M13" s="32">
        <f t="shared" si="3"/>
        <v>0.2</v>
      </c>
      <c r="N13" s="32">
        <f t="shared" si="4"/>
        <v>1.2</v>
      </c>
      <c r="O13" s="11"/>
    </row>
    <row r="14" ht="23" customHeight="1" spans="1:15">
      <c r="A14" s="9">
        <v>9</v>
      </c>
      <c r="B14" s="10" t="s">
        <v>22</v>
      </c>
      <c r="C14" s="10" t="s">
        <v>48</v>
      </c>
      <c r="D14" s="10" t="s">
        <v>125</v>
      </c>
      <c r="E14" s="11" t="s">
        <v>126</v>
      </c>
      <c r="F14" s="12">
        <v>1.2</v>
      </c>
      <c r="G14" s="9">
        <v>4</v>
      </c>
      <c r="H14" s="9">
        <v>836</v>
      </c>
      <c r="I14" s="9">
        <v>427.5</v>
      </c>
      <c r="J14" s="9">
        <v>13</v>
      </c>
      <c r="K14" s="32">
        <f t="shared" si="1"/>
        <v>24</v>
      </c>
      <c r="L14" s="33">
        <f t="shared" si="2"/>
        <v>7.2</v>
      </c>
      <c r="M14" s="32">
        <f t="shared" si="3"/>
        <v>2.4</v>
      </c>
      <c r="N14" s="32">
        <f t="shared" si="4"/>
        <v>14.4</v>
      </c>
      <c r="O14" s="11"/>
    </row>
    <row r="15" ht="23" customHeight="1" spans="1:15">
      <c r="A15" s="9">
        <v>10</v>
      </c>
      <c r="B15" s="10" t="s">
        <v>22</v>
      </c>
      <c r="C15" s="10" t="s">
        <v>38</v>
      </c>
      <c r="D15" s="10" t="s">
        <v>127</v>
      </c>
      <c r="E15" s="11" t="s">
        <v>128</v>
      </c>
      <c r="F15" s="12">
        <v>1.219</v>
      </c>
      <c r="G15" s="9">
        <v>1</v>
      </c>
      <c r="H15" s="9">
        <v>904</v>
      </c>
      <c r="I15" s="9">
        <v>365.7</v>
      </c>
      <c r="J15" s="9">
        <v>7</v>
      </c>
      <c r="K15" s="32">
        <f t="shared" si="1"/>
        <v>24.38</v>
      </c>
      <c r="L15" s="33">
        <f t="shared" si="2"/>
        <v>7.314</v>
      </c>
      <c r="M15" s="32">
        <f t="shared" si="3"/>
        <v>2.438</v>
      </c>
      <c r="N15" s="32">
        <f t="shared" si="4"/>
        <v>14.628</v>
      </c>
      <c r="O15" s="11"/>
    </row>
    <row r="16" ht="23" customHeight="1" spans="1:15">
      <c r="A16" s="9">
        <v>11</v>
      </c>
      <c r="B16" s="10" t="s">
        <v>22</v>
      </c>
      <c r="C16" s="10" t="s">
        <v>38</v>
      </c>
      <c r="D16" s="10" t="s">
        <v>129</v>
      </c>
      <c r="E16" s="11" t="s">
        <v>130</v>
      </c>
      <c r="F16" s="12">
        <v>1.926</v>
      </c>
      <c r="G16" s="9">
        <v>6</v>
      </c>
      <c r="H16" s="9">
        <v>1380</v>
      </c>
      <c r="I16" s="9">
        <v>577.8</v>
      </c>
      <c r="J16" s="9">
        <v>16</v>
      </c>
      <c r="K16" s="32">
        <f t="shared" si="1"/>
        <v>38.52</v>
      </c>
      <c r="L16" s="33">
        <f t="shared" si="2"/>
        <v>11.556</v>
      </c>
      <c r="M16" s="32">
        <f t="shared" si="3"/>
        <v>3.852</v>
      </c>
      <c r="N16" s="32">
        <f t="shared" si="4"/>
        <v>23.112</v>
      </c>
      <c r="O16" s="11"/>
    </row>
    <row r="17" ht="23" customHeight="1" spans="1:15">
      <c r="A17" s="9">
        <v>12</v>
      </c>
      <c r="B17" s="10" t="s">
        <v>22</v>
      </c>
      <c r="C17" s="10" t="s">
        <v>51</v>
      </c>
      <c r="D17" s="10" t="s">
        <v>131</v>
      </c>
      <c r="E17" s="11" t="s">
        <v>132</v>
      </c>
      <c r="F17" s="13">
        <v>0.25</v>
      </c>
      <c r="G17" s="9">
        <v>1</v>
      </c>
      <c r="H17" s="9">
        <v>152</v>
      </c>
      <c r="I17" s="9">
        <v>124.8</v>
      </c>
      <c r="J17" s="9">
        <v>6</v>
      </c>
      <c r="K17" s="32">
        <f t="shared" si="1"/>
        <v>5</v>
      </c>
      <c r="L17" s="33">
        <f t="shared" si="2"/>
        <v>1.5</v>
      </c>
      <c r="M17" s="32">
        <f t="shared" si="3"/>
        <v>0.5</v>
      </c>
      <c r="N17" s="32">
        <f t="shared" si="4"/>
        <v>3</v>
      </c>
      <c r="O17" s="11"/>
    </row>
    <row r="18" ht="23" customHeight="1" spans="1:15">
      <c r="A18" s="9">
        <v>13</v>
      </c>
      <c r="B18" s="10" t="s">
        <v>22</v>
      </c>
      <c r="C18" s="10" t="s">
        <v>51</v>
      </c>
      <c r="D18" s="10" t="s">
        <v>133</v>
      </c>
      <c r="E18" s="11" t="s">
        <v>134</v>
      </c>
      <c r="F18" s="13">
        <v>0.15</v>
      </c>
      <c r="G18" s="9">
        <v>1</v>
      </c>
      <c r="H18" s="9">
        <v>88</v>
      </c>
      <c r="I18" s="9">
        <v>51.3</v>
      </c>
      <c r="J18" s="9">
        <v>4</v>
      </c>
      <c r="K18" s="32">
        <f t="shared" si="1"/>
        <v>3</v>
      </c>
      <c r="L18" s="33">
        <f t="shared" si="2"/>
        <v>0.9</v>
      </c>
      <c r="M18" s="32">
        <f t="shared" si="3"/>
        <v>0.3</v>
      </c>
      <c r="N18" s="32">
        <f t="shared" si="4"/>
        <v>1.8</v>
      </c>
      <c r="O18" s="11"/>
    </row>
    <row r="19" ht="23" customHeight="1" spans="1:15">
      <c r="A19" s="9">
        <v>14</v>
      </c>
      <c r="B19" s="10" t="s">
        <v>22</v>
      </c>
      <c r="C19" s="10" t="s">
        <v>45</v>
      </c>
      <c r="D19" s="10" t="s">
        <v>135</v>
      </c>
      <c r="E19" s="11" t="s">
        <v>136</v>
      </c>
      <c r="F19" s="13">
        <v>0.5</v>
      </c>
      <c r="G19" s="9">
        <v>3</v>
      </c>
      <c r="H19" s="9">
        <v>320</v>
      </c>
      <c r="I19" s="9">
        <v>415.2</v>
      </c>
      <c r="J19" s="9">
        <v>7</v>
      </c>
      <c r="K19" s="32">
        <f t="shared" si="1"/>
        <v>10</v>
      </c>
      <c r="L19" s="33">
        <f t="shared" si="2"/>
        <v>3</v>
      </c>
      <c r="M19" s="32">
        <f t="shared" si="3"/>
        <v>1</v>
      </c>
      <c r="N19" s="32">
        <f t="shared" si="4"/>
        <v>6</v>
      </c>
      <c r="O19" s="11"/>
    </row>
    <row r="20" ht="23" customHeight="1" spans="1:15">
      <c r="A20" s="9">
        <v>15</v>
      </c>
      <c r="B20" s="10" t="s">
        <v>22</v>
      </c>
      <c r="C20" s="10" t="s">
        <v>137</v>
      </c>
      <c r="D20" s="10" t="s">
        <v>138</v>
      </c>
      <c r="E20" s="11" t="s">
        <v>139</v>
      </c>
      <c r="F20" s="13">
        <v>1.4</v>
      </c>
      <c r="G20" s="9">
        <v>4</v>
      </c>
      <c r="H20" s="9">
        <v>1020</v>
      </c>
      <c r="I20" s="9">
        <v>474</v>
      </c>
      <c r="J20" s="9">
        <v>8</v>
      </c>
      <c r="K20" s="32">
        <f t="shared" si="1"/>
        <v>28</v>
      </c>
      <c r="L20" s="33">
        <f t="shared" si="2"/>
        <v>8.4</v>
      </c>
      <c r="M20" s="32">
        <f t="shared" si="3"/>
        <v>2.8</v>
      </c>
      <c r="N20" s="32">
        <f t="shared" si="4"/>
        <v>16.8</v>
      </c>
      <c r="O20" s="11"/>
    </row>
    <row r="21" ht="23" customHeight="1" spans="1:15">
      <c r="A21" s="9">
        <v>16</v>
      </c>
      <c r="B21" s="10" t="s">
        <v>22</v>
      </c>
      <c r="C21" s="10" t="s">
        <v>137</v>
      </c>
      <c r="D21" s="10" t="s">
        <v>140</v>
      </c>
      <c r="E21" s="11" t="s">
        <v>141</v>
      </c>
      <c r="F21" s="13">
        <v>1.4</v>
      </c>
      <c r="G21" s="9">
        <v>6</v>
      </c>
      <c r="H21" s="9">
        <v>980</v>
      </c>
      <c r="I21" s="9">
        <v>546.3</v>
      </c>
      <c r="J21" s="9">
        <v>12</v>
      </c>
      <c r="K21" s="32">
        <f t="shared" si="1"/>
        <v>28</v>
      </c>
      <c r="L21" s="33">
        <f t="shared" si="2"/>
        <v>8.4</v>
      </c>
      <c r="M21" s="32">
        <f t="shared" si="3"/>
        <v>2.8</v>
      </c>
      <c r="N21" s="32">
        <f t="shared" si="4"/>
        <v>16.8</v>
      </c>
      <c r="O21" s="11"/>
    </row>
    <row r="22" ht="23" customHeight="1" spans="1:15">
      <c r="A22" s="9">
        <v>17</v>
      </c>
      <c r="B22" s="10" t="s">
        <v>22</v>
      </c>
      <c r="C22" s="10" t="s">
        <v>38</v>
      </c>
      <c r="D22" s="10" t="s">
        <v>142</v>
      </c>
      <c r="E22" s="11" t="s">
        <v>143</v>
      </c>
      <c r="F22" s="12">
        <v>1.689</v>
      </c>
      <c r="G22" s="9">
        <v>4</v>
      </c>
      <c r="H22" s="9">
        <v>1260</v>
      </c>
      <c r="I22" s="9">
        <v>53.1</v>
      </c>
      <c r="J22" s="9">
        <v>11</v>
      </c>
      <c r="K22" s="32">
        <f t="shared" si="1"/>
        <v>33.78</v>
      </c>
      <c r="L22" s="33">
        <f t="shared" si="2"/>
        <v>10.134</v>
      </c>
      <c r="M22" s="32">
        <f t="shared" si="3"/>
        <v>3.378</v>
      </c>
      <c r="N22" s="32">
        <f t="shared" si="4"/>
        <v>20.268</v>
      </c>
      <c r="O22" s="11"/>
    </row>
    <row r="23" ht="23" customHeight="1" spans="1:15">
      <c r="A23" s="9">
        <v>18</v>
      </c>
      <c r="B23" s="10" t="s">
        <v>22</v>
      </c>
      <c r="C23" s="10" t="s">
        <v>38</v>
      </c>
      <c r="D23" s="10" t="s">
        <v>144</v>
      </c>
      <c r="E23" s="11" t="s">
        <v>145</v>
      </c>
      <c r="F23" s="14">
        <v>0.19</v>
      </c>
      <c r="G23" s="9">
        <v>3</v>
      </c>
      <c r="H23" s="9">
        <v>88</v>
      </c>
      <c r="I23" s="9">
        <v>235.8</v>
      </c>
      <c r="J23" s="9">
        <v>6</v>
      </c>
      <c r="K23" s="32">
        <f t="shared" si="1"/>
        <v>3.8</v>
      </c>
      <c r="L23" s="33">
        <f t="shared" si="2"/>
        <v>1.14</v>
      </c>
      <c r="M23" s="32">
        <f t="shared" si="3"/>
        <v>0.38</v>
      </c>
      <c r="N23" s="32">
        <f t="shared" si="4"/>
        <v>2.28</v>
      </c>
      <c r="O23" s="11"/>
    </row>
    <row r="24" ht="23" customHeight="1" spans="1:15">
      <c r="A24" s="9">
        <v>19</v>
      </c>
      <c r="B24" s="10" t="s">
        <v>22</v>
      </c>
      <c r="C24" s="10" t="s">
        <v>51</v>
      </c>
      <c r="D24" s="10" t="s">
        <v>146</v>
      </c>
      <c r="E24" s="11" t="s">
        <v>147</v>
      </c>
      <c r="F24" s="14">
        <v>0.12</v>
      </c>
      <c r="G24" s="9">
        <v>1</v>
      </c>
      <c r="H24" s="9">
        <v>52</v>
      </c>
      <c r="I24" s="9">
        <v>270</v>
      </c>
      <c r="J24" s="9">
        <v>4</v>
      </c>
      <c r="K24" s="32">
        <f t="shared" si="1"/>
        <v>2.4</v>
      </c>
      <c r="L24" s="33">
        <f t="shared" si="2"/>
        <v>0.72</v>
      </c>
      <c r="M24" s="32">
        <f t="shared" si="3"/>
        <v>0.24</v>
      </c>
      <c r="N24" s="32">
        <f t="shared" si="4"/>
        <v>1.44</v>
      </c>
      <c r="O24" s="11"/>
    </row>
    <row r="25" ht="23" customHeight="1" spans="1:15">
      <c r="A25" s="9">
        <v>20</v>
      </c>
      <c r="B25" s="10" t="s">
        <v>22</v>
      </c>
      <c r="C25" s="10" t="s">
        <v>45</v>
      </c>
      <c r="D25" s="10" t="s">
        <v>148</v>
      </c>
      <c r="E25" s="11" t="s">
        <v>149</v>
      </c>
      <c r="F25" s="14">
        <v>3.68</v>
      </c>
      <c r="G25" s="9">
        <v>8</v>
      </c>
      <c r="H25" s="9">
        <v>2640</v>
      </c>
      <c r="I25" s="9">
        <v>1683.6</v>
      </c>
      <c r="J25" s="9">
        <v>26</v>
      </c>
      <c r="K25" s="32">
        <f t="shared" si="1"/>
        <v>73.6</v>
      </c>
      <c r="L25" s="33">
        <f t="shared" si="2"/>
        <v>22.08</v>
      </c>
      <c r="M25" s="32">
        <f t="shared" si="3"/>
        <v>7.36</v>
      </c>
      <c r="N25" s="32">
        <f t="shared" si="4"/>
        <v>44.16</v>
      </c>
      <c r="O25" s="11"/>
    </row>
    <row r="26" ht="23" customHeight="1" spans="1:15">
      <c r="A26" s="9">
        <v>21</v>
      </c>
      <c r="B26" s="10" t="s">
        <v>22</v>
      </c>
      <c r="C26" s="10" t="s">
        <v>137</v>
      </c>
      <c r="D26" s="10" t="s">
        <v>150</v>
      </c>
      <c r="E26" s="11" t="s">
        <v>151</v>
      </c>
      <c r="F26" s="13">
        <v>5.75</v>
      </c>
      <c r="G26" s="9">
        <v>10</v>
      </c>
      <c r="H26" s="9">
        <v>4200</v>
      </c>
      <c r="I26" s="9">
        <v>2400</v>
      </c>
      <c r="J26" s="9">
        <v>32</v>
      </c>
      <c r="K26" s="32">
        <f t="shared" si="1"/>
        <v>115</v>
      </c>
      <c r="L26" s="33">
        <f t="shared" si="2"/>
        <v>34.5</v>
      </c>
      <c r="M26" s="32">
        <f t="shared" si="3"/>
        <v>11.5</v>
      </c>
      <c r="N26" s="32">
        <f t="shared" si="4"/>
        <v>69</v>
      </c>
      <c r="O26" s="11"/>
    </row>
    <row r="27" ht="23" customHeight="1" spans="1:15">
      <c r="A27" s="9">
        <v>22</v>
      </c>
      <c r="B27" s="15" t="s">
        <v>22</v>
      </c>
      <c r="C27" s="10" t="s">
        <v>48</v>
      </c>
      <c r="D27" s="16" t="s">
        <v>152</v>
      </c>
      <c r="E27" s="17" t="s">
        <v>153</v>
      </c>
      <c r="F27" s="18">
        <v>0.05</v>
      </c>
      <c r="G27" s="9">
        <v>0</v>
      </c>
      <c r="H27" s="9">
        <v>0</v>
      </c>
      <c r="I27" s="9">
        <v>450</v>
      </c>
      <c r="J27" s="9">
        <v>2</v>
      </c>
      <c r="K27" s="32">
        <f t="shared" si="1"/>
        <v>1</v>
      </c>
      <c r="L27" s="33">
        <f t="shared" si="2"/>
        <v>0.3</v>
      </c>
      <c r="M27" s="32">
        <f t="shared" si="3"/>
        <v>0.1</v>
      </c>
      <c r="N27" s="32">
        <f t="shared" si="4"/>
        <v>0.6</v>
      </c>
      <c r="O27" s="11"/>
    </row>
    <row r="28" ht="23" customHeight="1" spans="1:15">
      <c r="A28" s="9">
        <v>23</v>
      </c>
      <c r="B28" s="15" t="s">
        <v>22</v>
      </c>
      <c r="C28" s="10" t="s">
        <v>45</v>
      </c>
      <c r="D28" s="16" t="s">
        <v>154</v>
      </c>
      <c r="E28" s="17" t="s">
        <v>155</v>
      </c>
      <c r="F28" s="18">
        <v>0.07</v>
      </c>
      <c r="G28" s="9">
        <v>0</v>
      </c>
      <c r="H28" s="9">
        <v>0</v>
      </c>
      <c r="I28" s="9">
        <v>510</v>
      </c>
      <c r="J28" s="9">
        <v>4</v>
      </c>
      <c r="K28" s="32">
        <f t="shared" si="1"/>
        <v>1.4</v>
      </c>
      <c r="L28" s="33">
        <f t="shared" si="2"/>
        <v>0.42</v>
      </c>
      <c r="M28" s="32">
        <f t="shared" si="3"/>
        <v>0.14</v>
      </c>
      <c r="N28" s="32">
        <f t="shared" si="4"/>
        <v>0.84</v>
      </c>
      <c r="O28" s="11"/>
    </row>
    <row r="29" ht="23" customHeight="1" spans="1:15">
      <c r="A29" s="9">
        <v>24</v>
      </c>
      <c r="B29" s="15" t="s">
        <v>22</v>
      </c>
      <c r="C29" s="10" t="s">
        <v>54</v>
      </c>
      <c r="D29" s="16" t="s">
        <v>156</v>
      </c>
      <c r="E29" s="17" t="s">
        <v>157</v>
      </c>
      <c r="F29" s="18">
        <v>2.24</v>
      </c>
      <c r="G29" s="9">
        <v>2</v>
      </c>
      <c r="H29" s="9">
        <v>1500</v>
      </c>
      <c r="I29" s="9">
        <v>2200</v>
      </c>
      <c r="J29" s="9">
        <v>24</v>
      </c>
      <c r="K29" s="32">
        <f t="shared" si="1"/>
        <v>44.8</v>
      </c>
      <c r="L29" s="33">
        <f t="shared" si="2"/>
        <v>13.44</v>
      </c>
      <c r="M29" s="32">
        <f t="shared" si="3"/>
        <v>4.48</v>
      </c>
      <c r="N29" s="32">
        <f t="shared" si="4"/>
        <v>26.88</v>
      </c>
      <c r="O29" s="11"/>
    </row>
    <row r="30" ht="23" customHeight="1" spans="1:15">
      <c r="A30" s="9">
        <v>25</v>
      </c>
      <c r="B30" s="10" t="s">
        <v>22</v>
      </c>
      <c r="C30" s="10" t="s">
        <v>23</v>
      </c>
      <c r="D30" s="10" t="s">
        <v>158</v>
      </c>
      <c r="E30" s="11" t="s">
        <v>159</v>
      </c>
      <c r="F30" s="19">
        <v>6.145</v>
      </c>
      <c r="G30" s="9">
        <v>12</v>
      </c>
      <c r="H30" s="9">
        <v>4520</v>
      </c>
      <c r="I30" s="9">
        <v>2286</v>
      </c>
      <c r="J30" s="9">
        <v>32</v>
      </c>
      <c r="K30" s="32">
        <f t="shared" si="1"/>
        <v>122.9</v>
      </c>
      <c r="L30" s="33">
        <f t="shared" si="2"/>
        <v>36.87</v>
      </c>
      <c r="M30" s="32">
        <f t="shared" si="3"/>
        <v>12.29</v>
      </c>
      <c r="N30" s="32">
        <f t="shared" si="4"/>
        <v>73.74</v>
      </c>
      <c r="O30" s="11"/>
    </row>
    <row r="31" ht="23" customHeight="1" spans="1:15">
      <c r="A31" s="9">
        <v>26</v>
      </c>
      <c r="B31" s="20" t="s">
        <v>22</v>
      </c>
      <c r="C31" s="21" t="s">
        <v>23</v>
      </c>
      <c r="D31" s="22" t="s">
        <v>160</v>
      </c>
      <c r="E31" s="21" t="s">
        <v>161</v>
      </c>
      <c r="F31" s="9">
        <v>0.98</v>
      </c>
      <c r="G31" s="9">
        <v>5</v>
      </c>
      <c r="H31" s="9">
        <v>670</v>
      </c>
      <c r="I31" s="9">
        <v>940</v>
      </c>
      <c r="J31" s="9">
        <v>9</v>
      </c>
      <c r="K31" s="32">
        <f t="shared" si="1"/>
        <v>19.6</v>
      </c>
      <c r="L31" s="33">
        <f t="shared" si="2"/>
        <v>5.88</v>
      </c>
      <c r="M31" s="32">
        <f t="shared" si="3"/>
        <v>1.96</v>
      </c>
      <c r="N31" s="32">
        <f t="shared" si="4"/>
        <v>11.76</v>
      </c>
      <c r="O31" s="11"/>
    </row>
    <row r="32" ht="23" customHeight="1" spans="1:15">
      <c r="A32" s="9">
        <v>27</v>
      </c>
      <c r="B32" s="20" t="s">
        <v>22</v>
      </c>
      <c r="C32" s="21" t="s">
        <v>54</v>
      </c>
      <c r="D32" s="22" t="s">
        <v>162</v>
      </c>
      <c r="E32" s="21" t="s">
        <v>163</v>
      </c>
      <c r="F32" s="23">
        <v>0.04</v>
      </c>
      <c r="G32" s="9">
        <v>0</v>
      </c>
      <c r="H32" s="9">
        <v>18</v>
      </c>
      <c r="I32" s="9">
        <v>40</v>
      </c>
      <c r="J32" s="9">
        <v>2</v>
      </c>
      <c r="K32" s="32">
        <f t="shared" si="1"/>
        <v>0.8</v>
      </c>
      <c r="L32" s="33">
        <f t="shared" si="2"/>
        <v>0.24</v>
      </c>
      <c r="M32" s="32">
        <f t="shared" si="3"/>
        <v>0.08</v>
      </c>
      <c r="N32" s="32">
        <f t="shared" si="4"/>
        <v>0.48</v>
      </c>
      <c r="O32" s="11"/>
    </row>
    <row r="33" ht="23" customHeight="1" spans="1:15">
      <c r="A33" s="9">
        <v>28</v>
      </c>
      <c r="B33" s="20" t="s">
        <v>22</v>
      </c>
      <c r="C33" s="21" t="s">
        <v>38</v>
      </c>
      <c r="D33" s="22" t="s">
        <v>164</v>
      </c>
      <c r="E33" s="21" t="s">
        <v>165</v>
      </c>
      <c r="F33" s="23">
        <v>0.59</v>
      </c>
      <c r="G33" s="9">
        <v>1</v>
      </c>
      <c r="H33" s="9">
        <v>400</v>
      </c>
      <c r="I33" s="9">
        <v>500</v>
      </c>
      <c r="J33" s="9">
        <v>6</v>
      </c>
      <c r="K33" s="32">
        <f t="shared" si="1"/>
        <v>11.8</v>
      </c>
      <c r="L33" s="33">
        <f t="shared" si="2"/>
        <v>3.54</v>
      </c>
      <c r="M33" s="32">
        <f t="shared" si="3"/>
        <v>1.18</v>
      </c>
      <c r="N33" s="32">
        <f t="shared" si="4"/>
        <v>7.08</v>
      </c>
      <c r="O33" s="11"/>
    </row>
    <row r="34" ht="23" customHeight="1" spans="1:15">
      <c r="A34" s="9">
        <v>29</v>
      </c>
      <c r="B34" s="20" t="s">
        <v>22</v>
      </c>
      <c r="C34" s="21" t="s">
        <v>23</v>
      </c>
      <c r="D34" s="22" t="s">
        <v>166</v>
      </c>
      <c r="E34" s="21" t="s">
        <v>167</v>
      </c>
      <c r="F34" s="23">
        <v>3.36</v>
      </c>
      <c r="G34" s="9">
        <v>5</v>
      </c>
      <c r="H34" s="9">
        <v>2300</v>
      </c>
      <c r="I34" s="9">
        <v>3200</v>
      </c>
      <c r="J34" s="9">
        <v>27</v>
      </c>
      <c r="K34" s="32">
        <f t="shared" si="1"/>
        <v>67.2</v>
      </c>
      <c r="L34" s="33">
        <f t="shared" si="2"/>
        <v>20.16</v>
      </c>
      <c r="M34" s="32">
        <f t="shared" si="3"/>
        <v>6.72</v>
      </c>
      <c r="N34" s="32">
        <f t="shared" si="4"/>
        <v>40.32</v>
      </c>
      <c r="O34" s="11"/>
    </row>
    <row r="35" ht="23" customHeight="1" spans="1:15">
      <c r="A35" s="9">
        <v>30</v>
      </c>
      <c r="B35" s="20" t="s">
        <v>22</v>
      </c>
      <c r="C35" s="21" t="s">
        <v>38</v>
      </c>
      <c r="D35" s="21" t="s">
        <v>168</v>
      </c>
      <c r="E35" s="24" t="s">
        <v>169</v>
      </c>
      <c r="F35" s="25">
        <v>1.835</v>
      </c>
      <c r="G35" s="9">
        <v>6</v>
      </c>
      <c r="H35" s="9">
        <v>1320</v>
      </c>
      <c r="I35" s="9">
        <v>550.5</v>
      </c>
      <c r="J35" s="9">
        <v>14</v>
      </c>
      <c r="K35" s="32">
        <v>36.7</v>
      </c>
      <c r="L35" s="33">
        <v>11.01</v>
      </c>
      <c r="M35" s="32">
        <v>3.67</v>
      </c>
      <c r="N35" s="32">
        <v>22.02</v>
      </c>
      <c r="O35" s="11"/>
    </row>
    <row r="36" ht="23" customHeight="1" spans="1:15">
      <c r="A36" s="9">
        <v>31</v>
      </c>
      <c r="B36" s="26" t="s">
        <v>22</v>
      </c>
      <c r="C36" s="21" t="s">
        <v>51</v>
      </c>
      <c r="D36" s="22" t="s">
        <v>170</v>
      </c>
      <c r="E36" s="21" t="s">
        <v>171</v>
      </c>
      <c r="F36" s="27">
        <v>1.45</v>
      </c>
      <c r="G36" s="27">
        <v>0</v>
      </c>
      <c r="H36" s="27">
        <v>1000</v>
      </c>
      <c r="I36" s="27">
        <v>1200</v>
      </c>
      <c r="J36" s="27">
        <v>13</v>
      </c>
      <c r="K36" s="34">
        <f>L36+M36+N36</f>
        <v>29</v>
      </c>
      <c r="L36" s="33">
        <f>F36*6</f>
        <v>8.7</v>
      </c>
      <c r="M36" s="34">
        <f>F36*2</f>
        <v>2.9</v>
      </c>
      <c r="N36" s="34">
        <f>F36*12</f>
        <v>17.4</v>
      </c>
      <c r="O36" s="35"/>
    </row>
    <row r="37" ht="23" customHeight="1" spans="1:15">
      <c r="A37" s="9">
        <v>32</v>
      </c>
      <c r="B37" s="21" t="s">
        <v>22</v>
      </c>
      <c r="C37" s="21" t="s">
        <v>172</v>
      </c>
      <c r="D37" s="21" t="s">
        <v>173</v>
      </c>
      <c r="E37" s="11" t="s">
        <v>174</v>
      </c>
      <c r="F37" s="28">
        <v>4.4</v>
      </c>
      <c r="G37" s="9">
        <v>12</v>
      </c>
      <c r="H37" s="11">
        <v>3060</v>
      </c>
      <c r="I37" s="9">
        <v>2851.8</v>
      </c>
      <c r="J37" s="11">
        <v>37</v>
      </c>
      <c r="K37" s="32">
        <f>L37+M37+N37</f>
        <v>88</v>
      </c>
      <c r="L37" s="33">
        <f>F37*6</f>
        <v>26.4</v>
      </c>
      <c r="M37" s="32">
        <f>F37*2</f>
        <v>8.8</v>
      </c>
      <c r="N37" s="32">
        <f>F37*12</f>
        <v>52.8</v>
      </c>
      <c r="O37" s="11"/>
    </row>
  </sheetData>
  <mergeCells count="13">
    <mergeCell ref="A1:O1"/>
    <mergeCell ref="A2:E2"/>
    <mergeCell ref="K2:O2"/>
    <mergeCell ref="G3:J3"/>
    <mergeCell ref="K3:N3"/>
    <mergeCell ref="A5:D5"/>
    <mergeCell ref="A3:A4"/>
    <mergeCell ref="B3:B4"/>
    <mergeCell ref="C3:C4"/>
    <mergeCell ref="D3:D4"/>
    <mergeCell ref="E3:E4"/>
    <mergeCell ref="F3:F4"/>
    <mergeCell ref="O3:O4"/>
  </mergeCells>
  <pageMargins left="0.708333333333333" right="0.354166666666667" top="0.708333333333333" bottom="0.393055555555556" header="0.5" footer="0.354166666666667"/>
  <pageSetup paperSize="9" scale="9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农村公路“三路”建设</vt:lpstr>
      <vt:lpstr>安防工程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思言律己</cp:lastModifiedBy>
  <dcterms:created xsi:type="dcterms:W3CDTF">2022-11-22T07:05:00Z</dcterms:created>
  <dcterms:modified xsi:type="dcterms:W3CDTF">2022-12-05T09:08:24Z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3C15E43E67A840FFA70B5914F17AE27A</vt:lpwstr>
  </property>
  <property fmtid="{D5CDD505-2E9C-101B-9397-08002B2CF9AE}" pid="3" name="KSOProductBuildVer">
    <vt:lpwstr>2052-11.1.0.12763</vt:lpwstr>
  </property>
</Properties>
</file>