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集中育秧" sheetId="3" r:id="rId1"/>
  </sheets>
  <definedNames>
    <definedName name="_xlnm._FilterDatabase" localSheetId="0" hidden="1">集中育秧!$A$3:$S$29</definedName>
    <definedName name="_xlnm.Print_Titles" localSheetId="0">集中育秧!$1:$3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<sst xmlns="http://schemas.openxmlformats.org/spreadsheetml/2006/main" count="152" uniqueCount="93">
  <si>
    <t>零陵区2023年-2024年建设集中育秧设施验收补贴汇总表</t>
  </si>
  <si>
    <r>
      <rPr>
        <sz val="8"/>
        <color rgb="FF000000"/>
        <rFont val="黑体"/>
        <charset val="134"/>
      </rPr>
      <t>序号</t>
    </r>
  </si>
  <si>
    <r>
      <rPr>
        <sz val="8"/>
        <color rgb="FF000000"/>
        <rFont val="黑体"/>
        <charset val="134"/>
      </rPr>
      <t>乡镇</t>
    </r>
  </si>
  <si>
    <t>主体名称/大户姓名</t>
  </si>
  <si>
    <r>
      <rPr>
        <sz val="8"/>
        <color rgb="FF000000"/>
        <rFont val="黑体"/>
        <charset val="134"/>
      </rPr>
      <t>建设地址</t>
    </r>
  </si>
  <si>
    <r>
      <rPr>
        <sz val="8"/>
        <color rgb="FF000000"/>
        <rFont val="黑体"/>
        <charset val="134"/>
      </rPr>
      <t>建设类别</t>
    </r>
  </si>
  <si>
    <t>厂房验收面积（平方米）</t>
  </si>
  <si>
    <t>大棚验收面积（平方米）</t>
  </si>
  <si>
    <t>完工时间</t>
  </si>
  <si>
    <t>服务大田面积（亩）</t>
  </si>
  <si>
    <t>送审投资（元）</t>
  </si>
  <si>
    <t>财政评审审定投资（元）</t>
  </si>
  <si>
    <t>应补贴资金（元）</t>
  </si>
  <si>
    <t>已补助金额（元）</t>
  </si>
  <si>
    <t>实际应补资金（元）</t>
  </si>
  <si>
    <t>本次利用中央补贴金额（元）</t>
  </si>
  <si>
    <t>备注</t>
  </si>
  <si>
    <t>中央资金30%</t>
  </si>
  <si>
    <t>省、区资金20%</t>
  </si>
  <si>
    <t>合计</t>
  </si>
  <si>
    <t>大棚农机补贴</t>
  </si>
  <si>
    <t>播种流水线农机补贴</t>
  </si>
  <si>
    <t>2022年市本级衔接资金项目补贴</t>
  </si>
  <si>
    <t>乡村振兴扶持资金</t>
  </si>
  <si>
    <t>水口山镇</t>
  </si>
  <si>
    <t>永州市零陵区新民农机专业合作社(杨新民)</t>
  </si>
  <si>
    <t>大树脚村</t>
  </si>
  <si>
    <t>轻钢结构厂房+塑料大棚育苗</t>
  </si>
  <si>
    <t>500-1000</t>
  </si>
  <si>
    <t>黄田铺镇</t>
  </si>
  <si>
    <t>永州市零陵区盛润养种养合作社（盛东升）</t>
  </si>
  <si>
    <t>鱼塘村</t>
  </si>
  <si>
    <t>200-500</t>
  </si>
  <si>
    <t>永州市零陵区高鸿农机服务专业合作社（蒋小明）</t>
  </si>
  <si>
    <t>仪林寺村</t>
  </si>
  <si>
    <t>零陵区鸿顺家庭农场（周善林）</t>
  </si>
  <si>
    <t>黄田铺社区</t>
  </si>
  <si>
    <t>永州市零陵区名山岭农机专业合作社(眭志忠)</t>
  </si>
  <si>
    <t>名山岭村尹家组</t>
  </si>
  <si>
    <t>育秧大棚2022年建成，2023年新建育秧密室</t>
  </si>
  <si>
    <t>石山脚街道</t>
  </si>
  <si>
    <t>永州市零陵隆垦水稻种植专业合作社（谢许平）</t>
  </si>
  <si>
    <t>悟山里</t>
  </si>
  <si>
    <t>石岩头镇</t>
  </si>
  <si>
    <t>永州市零陵能手农机专业合作社(蒋小云)</t>
  </si>
  <si>
    <t>毛屋里村</t>
  </si>
  <si>
    <t>永州市零陵区湘赢惠民农机专业合作社（唐会平）</t>
  </si>
  <si>
    <t>石岩头镇毛屋里村三、四组</t>
  </si>
  <si>
    <t>梳子铺乡</t>
  </si>
  <si>
    <t>永州市零陵区兴农家庭农场（黄崇岚）</t>
  </si>
  <si>
    <t>官房村</t>
  </si>
  <si>
    <t>永州市零陵区狮子山种养专业合作社（罗纯富）</t>
  </si>
  <si>
    <t>红狮村</t>
  </si>
  <si>
    <t>永州市零陵区何黄农机专业合作社（何少军）</t>
  </si>
  <si>
    <t>排龙山村</t>
  </si>
  <si>
    <t>永州市零陵区梳子铺乡赶塘村集体经济合作社（彭安寿）</t>
  </si>
  <si>
    <t>赶塘村</t>
  </si>
  <si>
    <t>邮亭圩镇</t>
  </si>
  <si>
    <t>永州市零陵文成农业机械专业合作社（唐建军）</t>
  </si>
  <si>
    <t>太平铺村7组</t>
  </si>
  <si>
    <t>1000-2000</t>
  </si>
  <si>
    <t>永州市旺家农机专业合作社（何海艳）</t>
  </si>
  <si>
    <t>桐梓坪村12组</t>
  </si>
  <si>
    <t>永州市零陵区桐子坪农机专业合作社（唐延芝）</t>
  </si>
  <si>
    <t>麻时塘村</t>
  </si>
  <si>
    <t>珠山镇</t>
  </si>
  <si>
    <t>永州市零陵区铭鹏农机专业合作社（夏红玲）</t>
  </si>
  <si>
    <t>王家仔社区</t>
  </si>
  <si>
    <t>育秧大棚2022年建成，2023年扩建厂房等设备</t>
  </si>
  <si>
    <t>朝阳街道</t>
  </si>
  <si>
    <t>永州市零陵区广宏农机专业合作社（王妮）</t>
  </si>
  <si>
    <t>石烟塘村一组</t>
  </si>
  <si>
    <t>菱角塘镇</t>
  </si>
  <si>
    <t>零陵区菱角塘慧雅家庭农场（柏贵明）</t>
  </si>
  <si>
    <t>菱角塘镇龙江寺村刘家组</t>
  </si>
  <si>
    <t>富家桥镇</t>
  </si>
  <si>
    <t>蒋振楠</t>
  </si>
  <si>
    <t>桃华洞五组</t>
  </si>
  <si>
    <t>连栋薄膜温室+露地秧田育苗</t>
  </si>
  <si>
    <t>七里店街道</t>
  </si>
  <si>
    <t>零陵区雄福种养有限公司（唐宏文）</t>
  </si>
  <si>
    <t>灵峰村</t>
  </si>
  <si>
    <t>永州市品吕口农机
专业合作社（吕金勇）</t>
  </si>
  <si>
    <t>山支尾村</t>
  </si>
  <si>
    <t>连栋薄膜温室+塑料大棚育苗</t>
  </si>
  <si>
    <t>永州市零陵区富粮农机专业合作社（高从荣）</t>
  </si>
  <si>
    <t>双桥村新村组</t>
  </si>
  <si>
    <t>乡村振兴资金建设项目不再补贴</t>
  </si>
  <si>
    <t>永州市零陵区石山脚街道五里堆社区集体经济合作社（黄昌业）</t>
  </si>
  <si>
    <t>悟山里村</t>
  </si>
  <si>
    <t>永州市零陵区富家桥镇峦石山村集体经济合作社(黄国华)</t>
  </si>
  <si>
    <t>峦石山村</t>
  </si>
  <si>
    <t>按区财政评审审定投资扣减乡村振兴资金50万后得出的投入资金的50%补贴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</si>
</sst>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  <numFmt numFmtId="178" formatCode="0.00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sz val="11"/>
      <name val="宋体"/>
      <charset val="134"/>
      <scheme val="minor"/>
    </font>
    <font>
      <b/>
      <sz val="16"/>
      <color theme="1"/>
      <name val="方正小标宋_GBK"/>
      <charset val="134"/>
    </font>
    <font>
      <sz val="8"/>
      <color rgb="FF000000"/>
      <name val="黑体"/>
      <charset val="134"/>
    </font>
    <font>
      <sz val="8"/>
      <name val="黑体"/>
      <charset val="134"/>
    </font>
    <font>
      <sz val="8"/>
      <color theme="1"/>
      <name val="黑体"/>
      <charset val="134"/>
    </font>
    <font>
      <b/>
      <sz val="8"/>
      <color rgb="FF000000"/>
      <name val="黑体"/>
      <charset val="134"/>
    </font>
    <font>
      <b/>
      <sz val="8"/>
      <name val="黑体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b/>
      <sz val="10"/>
      <color rgb="FF000000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77" fontId="0" fillId="0" borderId="0" xfId="0" applyNumberFormat="1" applyFill="1">
      <alignment vertical="center"/>
    </xf>
    <xf numFmtId="178" fontId="0" fillId="0" borderId="0" xfId="0" applyNumberForma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176" fontId="12" fillId="0" borderId="2" xfId="5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78" fontId="14" fillId="0" borderId="2" xfId="0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12" fillId="0" borderId="2" xfId="50" applyFont="1" applyFill="1" applyBorder="1" applyAlignment="1">
      <alignment horizontal="center" vertical="center" wrapText="1"/>
    </xf>
    <xf numFmtId="0" fontId="13" fillId="0" borderId="2" xfId="50" applyFont="1" applyFill="1" applyBorder="1" applyAlignment="1">
      <alignment horizontal="center" vertical="center" wrapText="1"/>
    </xf>
    <xf numFmtId="0" fontId="12" fillId="0" borderId="2" xfId="5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76" fontId="13" fillId="0" borderId="2" xfId="50" applyNumberFormat="1" applyFont="1" applyFill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 wrapText="1"/>
    </xf>
    <xf numFmtId="0" fontId="13" fillId="0" borderId="2" xfId="53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5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  <cellStyle name="常规 2" xfId="50"/>
    <cellStyle name="常规 2 12" xfId="51"/>
    <cellStyle name="常规 3" xfId="52"/>
    <cellStyle name="常规 4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tabSelected="1" workbookViewId="0">
      <pane ySplit="3" topLeftCell="A4" activePane="bottomLeft" state="frozen"/>
      <selection/>
      <selection pane="bottomLeft" activeCell="K10" sqref="K10"/>
    </sheetView>
  </sheetViews>
  <sheetFormatPr defaultColWidth="9" defaultRowHeight="13.5"/>
  <cols>
    <col min="1" max="1" width="4" style="5" customWidth="1"/>
    <col min="2" max="2" width="5.28333333333333" style="5" customWidth="1"/>
    <col min="3" max="3" width="17.7833333333333" style="6" customWidth="1"/>
    <col min="4" max="4" width="7.59166666666667" style="5" customWidth="1"/>
    <col min="5" max="5" width="12.0166666666667" style="5" customWidth="1"/>
    <col min="6" max="6" width="7.01666666666667" style="5" customWidth="1"/>
    <col min="7" max="7" width="7.4" style="7" customWidth="1"/>
    <col min="8" max="8" width="9.25" style="8" customWidth="1"/>
    <col min="9" max="9" width="9.44166666666667" style="5" customWidth="1"/>
    <col min="10" max="10" width="11.6666666666667" style="9" customWidth="1"/>
    <col min="11" max="11" width="11.6666666666667" style="5" customWidth="1"/>
    <col min="12" max="12" width="11.9416666666667" style="10" customWidth="1"/>
    <col min="13" max="13" width="10.9666666666667" style="10" customWidth="1"/>
    <col min="14" max="14" width="10.8333333333333" style="10" customWidth="1"/>
    <col min="15" max="15" width="7.775" style="10" customWidth="1"/>
    <col min="16" max="16" width="8.19166666666667" style="10" customWidth="1"/>
    <col min="17" max="18" width="7.78333333333333" style="10" customWidth="1"/>
    <col min="19" max="19" width="8.325" style="10" customWidth="1"/>
    <col min="20" max="20" width="11.1" style="11" customWidth="1"/>
    <col min="21" max="21" width="11.5" style="11" customWidth="1"/>
    <col min="22" max="22" width="14.1583333333333" style="5" customWidth="1"/>
    <col min="23" max="23" width="11.125" style="5"/>
    <col min="24" max="24" width="10.125" style="5"/>
    <col min="25" max="16384" width="9" style="5"/>
  </cols>
  <sheetData>
    <row r="1" ht="27" customHeight="1" spans="1:2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="1" customFormat="1" ht="20" customHeight="1" spans="1:22">
      <c r="A2" s="13" t="s">
        <v>1</v>
      </c>
      <c r="B2" s="13" t="s">
        <v>2</v>
      </c>
      <c r="C2" s="14" t="s">
        <v>3</v>
      </c>
      <c r="D2" s="13" t="s">
        <v>4</v>
      </c>
      <c r="E2" s="13" t="s">
        <v>5</v>
      </c>
      <c r="F2" s="13" t="s">
        <v>6</v>
      </c>
      <c r="G2" s="15" t="s">
        <v>7</v>
      </c>
      <c r="H2" s="15" t="s">
        <v>8</v>
      </c>
      <c r="I2" s="16" t="s">
        <v>9</v>
      </c>
      <c r="J2" s="17" t="s">
        <v>10</v>
      </c>
      <c r="K2" s="18" t="s">
        <v>11</v>
      </c>
      <c r="L2" s="19" t="s">
        <v>12</v>
      </c>
      <c r="M2" s="19"/>
      <c r="N2" s="20"/>
      <c r="O2" s="19" t="s">
        <v>13</v>
      </c>
      <c r="P2" s="19"/>
      <c r="Q2" s="19"/>
      <c r="R2" s="19"/>
      <c r="S2" s="19"/>
      <c r="T2" s="21" t="s">
        <v>14</v>
      </c>
      <c r="U2" s="22" t="s">
        <v>15</v>
      </c>
      <c r="V2" s="23" t="s">
        <v>16</v>
      </c>
    </row>
    <row r="3" s="1" customFormat="1" ht="48" customHeight="1" spans="1:22">
      <c r="A3" s="24"/>
      <c r="B3" s="24"/>
      <c r="C3" s="25"/>
      <c r="D3" s="24"/>
      <c r="E3" s="24"/>
      <c r="F3" s="24"/>
      <c r="G3" s="26"/>
      <c r="H3" s="26"/>
      <c r="I3" s="16"/>
      <c r="J3" s="17"/>
      <c r="K3" s="27"/>
      <c r="L3" s="28" t="s">
        <v>17</v>
      </c>
      <c r="M3" s="29" t="s">
        <v>18</v>
      </c>
      <c r="N3" s="28" t="s">
        <v>19</v>
      </c>
      <c r="O3" s="19" t="s">
        <v>20</v>
      </c>
      <c r="P3" s="19" t="s">
        <v>21</v>
      </c>
      <c r="Q3" s="19" t="s">
        <v>22</v>
      </c>
      <c r="R3" s="19" t="s">
        <v>23</v>
      </c>
      <c r="S3" s="30" t="s">
        <v>19</v>
      </c>
      <c r="T3" s="21"/>
      <c r="U3" s="31"/>
      <c r="V3" s="23"/>
    </row>
    <row r="4" s="2" customFormat="1" ht="20" customHeight="1" spans="1:22">
      <c r="A4" s="32" t="s">
        <v>19</v>
      </c>
      <c r="B4" s="32"/>
      <c r="C4" s="33"/>
      <c r="D4" s="32"/>
      <c r="E4" s="32"/>
      <c r="F4" s="32">
        <f>SUM(F5:F28)</f>
        <v>10440</v>
      </c>
      <c r="G4" s="32">
        <f t="shared" ref="G4:U4" si="0">SUM(G5:G28)</f>
        <v>78138</v>
      </c>
      <c r="H4" s="32"/>
      <c r="I4" s="32"/>
      <c r="J4" s="32">
        <f t="shared" si="0"/>
        <v>21185786.55</v>
      </c>
      <c r="K4" s="32">
        <f t="shared" si="0"/>
        <v>13145725.64</v>
      </c>
      <c r="L4" s="32">
        <f t="shared" si="0"/>
        <v>3518351.423</v>
      </c>
      <c r="M4" s="32">
        <f t="shared" si="0"/>
        <v>2405699.96</v>
      </c>
      <c r="N4" s="32">
        <f t="shared" si="0"/>
        <v>5837821.264</v>
      </c>
      <c r="O4" s="32">
        <f t="shared" si="0"/>
        <v>1012736</v>
      </c>
      <c r="P4" s="32">
        <f t="shared" si="0"/>
        <v>100590</v>
      </c>
      <c r="Q4" s="32">
        <f t="shared" si="0"/>
        <v>530000</v>
      </c>
      <c r="R4" s="32">
        <f t="shared" si="0"/>
        <v>1500000</v>
      </c>
      <c r="S4" s="32">
        <f t="shared" si="0"/>
        <v>2643326</v>
      </c>
      <c r="T4" s="34">
        <f t="shared" si="0"/>
        <v>4273707.264</v>
      </c>
      <c r="U4" s="34">
        <f t="shared" si="0"/>
        <v>2346307.208</v>
      </c>
      <c r="V4" s="35"/>
    </row>
    <row r="5" s="3" customFormat="1" ht="40" customHeight="1" spans="1:22">
      <c r="A5" s="36">
        <v>1</v>
      </c>
      <c r="B5" s="37" t="s">
        <v>24</v>
      </c>
      <c r="C5" s="37" t="s">
        <v>25</v>
      </c>
      <c r="D5" s="38" t="s">
        <v>26</v>
      </c>
      <c r="E5" s="39" t="s">
        <v>27</v>
      </c>
      <c r="F5" s="38">
        <v>340</v>
      </c>
      <c r="G5" s="37">
        <v>4270</v>
      </c>
      <c r="H5" s="40">
        <v>44986</v>
      </c>
      <c r="I5" s="41" t="s">
        <v>28</v>
      </c>
      <c r="J5" s="42">
        <v>719205.34</v>
      </c>
      <c r="K5" s="43">
        <v>574575.23</v>
      </c>
      <c r="L5" s="43">
        <f>K5*0.3</f>
        <v>172372.569</v>
      </c>
      <c r="M5" s="43">
        <f t="shared" ref="M5:M10" si="1">K5*0.2</f>
        <v>114915.046</v>
      </c>
      <c r="N5" s="43">
        <f t="shared" ref="N5:N10" si="2">L5+M5</f>
        <v>287287.615</v>
      </c>
      <c r="O5" s="44">
        <v>70720</v>
      </c>
      <c r="P5" s="45">
        <v>9580</v>
      </c>
      <c r="Q5" s="45"/>
      <c r="R5" s="45"/>
      <c r="S5" s="45">
        <f>O5+R5+Q5+P5</f>
        <v>80300</v>
      </c>
      <c r="T5" s="46">
        <f>N5-S5</f>
        <v>206987.615</v>
      </c>
      <c r="U5" s="46">
        <f>L5-S5</f>
        <v>92072.569</v>
      </c>
      <c r="V5" s="47"/>
    </row>
    <row r="6" s="3" customFormat="1" ht="36" spans="1:22">
      <c r="A6" s="36">
        <v>2</v>
      </c>
      <c r="B6" s="48" t="s">
        <v>29</v>
      </c>
      <c r="C6" s="49" t="s">
        <v>30</v>
      </c>
      <c r="D6" s="48" t="s">
        <v>31</v>
      </c>
      <c r="E6" s="48" t="s">
        <v>27</v>
      </c>
      <c r="F6" s="50">
        <v>0</v>
      </c>
      <c r="G6" s="49">
        <v>1664</v>
      </c>
      <c r="H6" s="40">
        <v>45352</v>
      </c>
      <c r="I6" s="41" t="s">
        <v>32</v>
      </c>
      <c r="J6" s="42">
        <v>374472.46</v>
      </c>
      <c r="K6" s="43">
        <v>188684.93</v>
      </c>
      <c r="L6" s="43">
        <f t="shared" ref="L5:L10" si="3">K6*0.3</f>
        <v>56605.479</v>
      </c>
      <c r="M6" s="43">
        <f t="shared" si="1"/>
        <v>37736.986</v>
      </c>
      <c r="N6" s="43">
        <f t="shared" si="2"/>
        <v>94342.465</v>
      </c>
      <c r="O6" s="44">
        <v>0</v>
      </c>
      <c r="P6" s="45"/>
      <c r="Q6" s="45"/>
      <c r="R6" s="45"/>
      <c r="S6" s="45">
        <f t="shared" ref="S6:S19" si="4">O6+R6+Q6+P6</f>
        <v>0</v>
      </c>
      <c r="T6" s="46">
        <f t="shared" ref="T6:T28" si="5">N6-S6</f>
        <v>94342.465</v>
      </c>
      <c r="U6" s="46">
        <f t="shared" ref="U6:U28" si="6">L6-S6</f>
        <v>56605.479</v>
      </c>
      <c r="V6" s="47"/>
    </row>
    <row r="7" s="3" customFormat="1" ht="42" customHeight="1" spans="1:22">
      <c r="A7" s="36">
        <v>3</v>
      </c>
      <c r="B7" s="48" t="s">
        <v>29</v>
      </c>
      <c r="C7" s="49" t="s">
        <v>33</v>
      </c>
      <c r="D7" s="48" t="s">
        <v>34</v>
      </c>
      <c r="E7" s="48" t="s">
        <v>27</v>
      </c>
      <c r="F7" s="50">
        <v>851</v>
      </c>
      <c r="G7" s="37">
        <v>4192</v>
      </c>
      <c r="H7" s="40">
        <v>45353</v>
      </c>
      <c r="I7" s="41" t="s">
        <v>28</v>
      </c>
      <c r="J7" s="42">
        <v>801301.06</v>
      </c>
      <c r="K7" s="43">
        <v>706217.27</v>
      </c>
      <c r="L7" s="43">
        <f t="shared" si="3"/>
        <v>211865.181</v>
      </c>
      <c r="M7" s="43">
        <f t="shared" si="1"/>
        <v>141243.454</v>
      </c>
      <c r="N7" s="43">
        <f t="shared" si="2"/>
        <v>353108.635</v>
      </c>
      <c r="O7" s="44">
        <v>70720</v>
      </c>
      <c r="P7" s="45">
        <v>9580</v>
      </c>
      <c r="Q7" s="45"/>
      <c r="R7" s="45"/>
      <c r="S7" s="45">
        <f t="shared" si="4"/>
        <v>80300</v>
      </c>
      <c r="T7" s="46">
        <f t="shared" si="5"/>
        <v>272808.635</v>
      </c>
      <c r="U7" s="46">
        <f t="shared" si="6"/>
        <v>131565.181</v>
      </c>
      <c r="V7" s="47"/>
    </row>
    <row r="8" s="3" customFormat="1" ht="27" customHeight="1" spans="1:22">
      <c r="A8" s="36">
        <v>4</v>
      </c>
      <c r="B8" s="48" t="s">
        <v>29</v>
      </c>
      <c r="C8" s="49" t="s">
        <v>35</v>
      </c>
      <c r="D8" s="48" t="s">
        <v>36</v>
      </c>
      <c r="E8" s="48" t="s">
        <v>27</v>
      </c>
      <c r="F8" s="50">
        <v>337</v>
      </c>
      <c r="G8" s="49">
        <v>1176</v>
      </c>
      <c r="H8" s="40">
        <v>45384</v>
      </c>
      <c r="I8" s="41" t="s">
        <v>32</v>
      </c>
      <c r="J8" s="42">
        <v>344119.65</v>
      </c>
      <c r="K8" s="43">
        <v>243177.32</v>
      </c>
      <c r="L8" s="43">
        <f t="shared" si="3"/>
        <v>72953.196</v>
      </c>
      <c r="M8" s="43">
        <f t="shared" si="1"/>
        <v>48635.464</v>
      </c>
      <c r="N8" s="43">
        <f t="shared" si="2"/>
        <v>121588.66</v>
      </c>
      <c r="O8" s="44"/>
      <c r="P8" s="45"/>
      <c r="Q8" s="45"/>
      <c r="R8" s="45"/>
      <c r="S8" s="45">
        <f t="shared" si="4"/>
        <v>0</v>
      </c>
      <c r="T8" s="46">
        <f t="shared" si="5"/>
        <v>121588.66</v>
      </c>
      <c r="U8" s="46">
        <f t="shared" si="6"/>
        <v>72953.196</v>
      </c>
      <c r="V8" s="47"/>
    </row>
    <row r="9" s="3" customFormat="1" ht="42" customHeight="1" spans="1:22">
      <c r="A9" s="36">
        <v>5</v>
      </c>
      <c r="B9" s="37" t="s">
        <v>29</v>
      </c>
      <c r="C9" s="37" t="s">
        <v>37</v>
      </c>
      <c r="D9" s="38" t="s">
        <v>38</v>
      </c>
      <c r="E9" s="39" t="s">
        <v>27</v>
      </c>
      <c r="F9" s="38">
        <v>0</v>
      </c>
      <c r="G9" s="37">
        <v>2048</v>
      </c>
      <c r="H9" s="40">
        <v>44986</v>
      </c>
      <c r="I9" s="41" t="s">
        <v>32</v>
      </c>
      <c r="J9" s="42">
        <v>68000</v>
      </c>
      <c r="K9" s="43">
        <v>44601.96</v>
      </c>
      <c r="L9" s="43">
        <f t="shared" si="3"/>
        <v>13380.588</v>
      </c>
      <c r="M9" s="43">
        <f t="shared" si="1"/>
        <v>8920.392</v>
      </c>
      <c r="N9" s="43">
        <f t="shared" si="2"/>
        <v>22300.98</v>
      </c>
      <c r="O9" s="44"/>
      <c r="P9" s="45"/>
      <c r="Q9" s="45"/>
      <c r="R9" s="45"/>
      <c r="S9" s="45">
        <f t="shared" si="4"/>
        <v>0</v>
      </c>
      <c r="T9" s="46">
        <f t="shared" si="5"/>
        <v>22300.98</v>
      </c>
      <c r="U9" s="46">
        <f t="shared" si="6"/>
        <v>13380.588</v>
      </c>
      <c r="V9" s="36" t="s">
        <v>39</v>
      </c>
    </row>
    <row r="10" s="3" customFormat="1" ht="36" spans="1:22">
      <c r="A10" s="36">
        <v>6</v>
      </c>
      <c r="B10" s="49" t="s">
        <v>40</v>
      </c>
      <c r="C10" s="37" t="s">
        <v>41</v>
      </c>
      <c r="D10" s="38" t="s">
        <v>42</v>
      </c>
      <c r="E10" s="39" t="s">
        <v>27</v>
      </c>
      <c r="F10" s="38">
        <v>0</v>
      </c>
      <c r="G10" s="37">
        <v>3080</v>
      </c>
      <c r="H10" s="40">
        <v>44988</v>
      </c>
      <c r="I10" s="41" t="s">
        <v>28</v>
      </c>
      <c r="J10" s="42">
        <v>838392.36</v>
      </c>
      <c r="K10" s="43">
        <v>601037.93</v>
      </c>
      <c r="L10" s="43">
        <f t="shared" si="3"/>
        <v>180311.379</v>
      </c>
      <c r="M10" s="43">
        <f t="shared" si="1"/>
        <v>120207.586</v>
      </c>
      <c r="N10" s="43">
        <f t="shared" si="2"/>
        <v>300518.965</v>
      </c>
      <c r="O10" s="44"/>
      <c r="P10" s="45"/>
      <c r="Q10" s="45"/>
      <c r="R10" s="45"/>
      <c r="S10" s="45">
        <f t="shared" si="4"/>
        <v>0</v>
      </c>
      <c r="T10" s="46">
        <f t="shared" si="5"/>
        <v>300518.965</v>
      </c>
      <c r="U10" s="46">
        <f t="shared" si="6"/>
        <v>180311.379</v>
      </c>
      <c r="V10" s="36"/>
    </row>
    <row r="11" s="3" customFormat="1" ht="41" customHeight="1" spans="1:22">
      <c r="A11" s="36">
        <v>7</v>
      </c>
      <c r="B11" s="37" t="s">
        <v>43</v>
      </c>
      <c r="C11" s="37" t="s">
        <v>44</v>
      </c>
      <c r="D11" s="38" t="s">
        <v>45</v>
      </c>
      <c r="E11" s="39" t="s">
        <v>27</v>
      </c>
      <c r="F11" s="38">
        <v>990</v>
      </c>
      <c r="G11" s="37">
        <v>4320</v>
      </c>
      <c r="H11" s="40">
        <v>44988</v>
      </c>
      <c r="I11" s="41" t="s">
        <v>28</v>
      </c>
      <c r="J11" s="42">
        <v>1279787.02</v>
      </c>
      <c r="K11" s="43">
        <v>1060246.73</v>
      </c>
      <c r="L11" s="43">
        <v>240000</v>
      </c>
      <c r="M11" s="43">
        <f t="shared" ref="M11:M28" si="7">K11*0.2</f>
        <v>212049.346</v>
      </c>
      <c r="N11" s="43">
        <f t="shared" ref="N11:N28" si="8">L11+M11</f>
        <v>452049.346</v>
      </c>
      <c r="O11" s="44">
        <v>146880</v>
      </c>
      <c r="P11" s="45">
        <v>4790</v>
      </c>
      <c r="Q11" s="45"/>
      <c r="R11" s="45"/>
      <c r="S11" s="45">
        <f t="shared" si="4"/>
        <v>151670</v>
      </c>
      <c r="T11" s="46">
        <f t="shared" si="5"/>
        <v>300379.346</v>
      </c>
      <c r="U11" s="46">
        <f t="shared" si="6"/>
        <v>88330</v>
      </c>
      <c r="V11" s="36"/>
    </row>
    <row r="12" s="3" customFormat="1" ht="44" customHeight="1" spans="1:22">
      <c r="A12" s="36">
        <v>8</v>
      </c>
      <c r="B12" s="48" t="s">
        <v>43</v>
      </c>
      <c r="C12" s="49" t="s">
        <v>46</v>
      </c>
      <c r="D12" s="48" t="s">
        <v>47</v>
      </c>
      <c r="E12" s="48" t="s">
        <v>27</v>
      </c>
      <c r="F12" s="48">
        <v>672</v>
      </c>
      <c r="G12" s="49">
        <v>5120</v>
      </c>
      <c r="H12" s="40">
        <v>45354</v>
      </c>
      <c r="I12" s="41" t="s">
        <v>28</v>
      </c>
      <c r="J12" s="42">
        <v>811824.96</v>
      </c>
      <c r="K12" s="43">
        <v>631649.22</v>
      </c>
      <c r="L12" s="43">
        <f t="shared" ref="L11:L28" si="9">K12*0.3</f>
        <v>189494.766</v>
      </c>
      <c r="M12" s="43">
        <f t="shared" si="7"/>
        <v>126329.844</v>
      </c>
      <c r="N12" s="43">
        <f t="shared" si="8"/>
        <v>315824.61</v>
      </c>
      <c r="O12" s="44"/>
      <c r="P12" s="45"/>
      <c r="Q12" s="45"/>
      <c r="R12" s="45"/>
      <c r="S12" s="45">
        <f t="shared" si="4"/>
        <v>0</v>
      </c>
      <c r="T12" s="46">
        <f t="shared" si="5"/>
        <v>315824.61</v>
      </c>
      <c r="U12" s="46">
        <f t="shared" si="6"/>
        <v>189494.766</v>
      </c>
      <c r="V12" s="47"/>
    </row>
    <row r="13" s="3" customFormat="1" ht="33" customHeight="1" spans="1:22">
      <c r="A13" s="36">
        <v>9</v>
      </c>
      <c r="B13" s="48" t="s">
        <v>48</v>
      </c>
      <c r="C13" s="49" t="s">
        <v>49</v>
      </c>
      <c r="D13" s="48" t="s">
        <v>50</v>
      </c>
      <c r="E13" s="48" t="s">
        <v>27</v>
      </c>
      <c r="F13" s="48">
        <v>275</v>
      </c>
      <c r="G13" s="37">
        <v>2080</v>
      </c>
      <c r="H13" s="40">
        <v>45354</v>
      </c>
      <c r="I13" s="41" t="s">
        <v>32</v>
      </c>
      <c r="J13" s="42">
        <v>452110.36</v>
      </c>
      <c r="K13" s="43">
        <v>333058.59</v>
      </c>
      <c r="L13" s="43">
        <f t="shared" si="9"/>
        <v>99917.577</v>
      </c>
      <c r="M13" s="43">
        <f t="shared" si="7"/>
        <v>66611.718</v>
      </c>
      <c r="N13" s="43">
        <f t="shared" si="8"/>
        <v>166529.295</v>
      </c>
      <c r="O13" s="44"/>
      <c r="P13" s="45"/>
      <c r="Q13" s="45"/>
      <c r="R13" s="45"/>
      <c r="S13" s="45">
        <f t="shared" si="4"/>
        <v>0</v>
      </c>
      <c r="T13" s="46">
        <f t="shared" si="5"/>
        <v>166529.295</v>
      </c>
      <c r="U13" s="46">
        <f t="shared" si="6"/>
        <v>99917.577</v>
      </c>
      <c r="V13" s="47"/>
    </row>
    <row r="14" s="3" customFormat="1" ht="45" customHeight="1" spans="1:22">
      <c r="A14" s="36">
        <v>10</v>
      </c>
      <c r="B14" s="48" t="s">
        <v>48</v>
      </c>
      <c r="C14" s="49" t="s">
        <v>51</v>
      </c>
      <c r="D14" s="48" t="s">
        <v>52</v>
      </c>
      <c r="E14" s="48" t="s">
        <v>27</v>
      </c>
      <c r="F14" s="48">
        <v>336</v>
      </c>
      <c r="G14" s="49">
        <v>2080</v>
      </c>
      <c r="H14" s="40">
        <v>45355</v>
      </c>
      <c r="I14" s="41" t="s">
        <v>32</v>
      </c>
      <c r="J14" s="42">
        <v>449820.35</v>
      </c>
      <c r="K14" s="43">
        <v>334406.04</v>
      </c>
      <c r="L14" s="43">
        <f t="shared" si="9"/>
        <v>100321.812</v>
      </c>
      <c r="M14" s="43">
        <f t="shared" si="7"/>
        <v>66881.208</v>
      </c>
      <c r="N14" s="43">
        <f t="shared" si="8"/>
        <v>167203.02</v>
      </c>
      <c r="O14" s="44"/>
      <c r="P14" s="45">
        <v>4790</v>
      </c>
      <c r="Q14" s="45"/>
      <c r="R14" s="45"/>
      <c r="S14" s="45">
        <f t="shared" si="4"/>
        <v>4790</v>
      </c>
      <c r="T14" s="46">
        <f t="shared" si="5"/>
        <v>162413.02</v>
      </c>
      <c r="U14" s="46">
        <f t="shared" si="6"/>
        <v>95531.812</v>
      </c>
      <c r="V14" s="51"/>
    </row>
    <row r="15" s="3" customFormat="1" ht="37" customHeight="1" spans="1:22">
      <c r="A15" s="36">
        <v>11</v>
      </c>
      <c r="B15" s="37" t="s">
        <v>48</v>
      </c>
      <c r="C15" s="37" t="s">
        <v>53</v>
      </c>
      <c r="D15" s="38" t="s">
        <v>54</v>
      </c>
      <c r="E15" s="39" t="s">
        <v>27</v>
      </c>
      <c r="F15" s="38">
        <v>485</v>
      </c>
      <c r="G15" s="37">
        <v>3232</v>
      </c>
      <c r="H15" s="40">
        <v>44988</v>
      </c>
      <c r="I15" s="41" t="s">
        <v>28</v>
      </c>
      <c r="J15" s="42">
        <v>801048.24</v>
      </c>
      <c r="K15" s="43">
        <v>679082.37</v>
      </c>
      <c r="L15" s="43">
        <f t="shared" si="9"/>
        <v>203724.711</v>
      </c>
      <c r="M15" s="43">
        <f t="shared" si="7"/>
        <v>135816.474</v>
      </c>
      <c r="N15" s="43">
        <f t="shared" si="8"/>
        <v>339541.185</v>
      </c>
      <c r="O15" s="44">
        <v>68544</v>
      </c>
      <c r="P15" s="45"/>
      <c r="Q15" s="45"/>
      <c r="R15" s="45"/>
      <c r="S15" s="45">
        <f t="shared" si="4"/>
        <v>68544</v>
      </c>
      <c r="T15" s="46">
        <f t="shared" si="5"/>
        <v>270997.185</v>
      </c>
      <c r="U15" s="46">
        <f t="shared" si="6"/>
        <v>135180.711</v>
      </c>
      <c r="V15" s="36"/>
    </row>
    <row r="16" s="3" customFormat="1" ht="36" spans="1:22">
      <c r="A16" s="36">
        <v>12</v>
      </c>
      <c r="B16" s="37" t="s">
        <v>48</v>
      </c>
      <c r="C16" s="37" t="s">
        <v>55</v>
      </c>
      <c r="D16" s="38" t="s">
        <v>56</v>
      </c>
      <c r="E16" s="39" t="s">
        <v>27</v>
      </c>
      <c r="F16" s="38">
        <v>256</v>
      </c>
      <c r="G16" s="37">
        <v>4256</v>
      </c>
      <c r="H16" s="40">
        <v>44989</v>
      </c>
      <c r="I16" s="41" t="s">
        <v>28</v>
      </c>
      <c r="J16" s="42">
        <v>574263.55</v>
      </c>
      <c r="K16" s="43">
        <v>440417.41</v>
      </c>
      <c r="L16" s="43">
        <f t="shared" si="9"/>
        <v>132125.223</v>
      </c>
      <c r="M16" s="43">
        <f t="shared" si="7"/>
        <v>88083.482</v>
      </c>
      <c r="N16" s="43">
        <f t="shared" si="8"/>
        <v>220208.705</v>
      </c>
      <c r="O16" s="44"/>
      <c r="P16" s="45">
        <v>4790</v>
      </c>
      <c r="Q16" s="45"/>
      <c r="R16" s="45"/>
      <c r="S16" s="45">
        <f t="shared" si="4"/>
        <v>4790</v>
      </c>
      <c r="T16" s="46">
        <f t="shared" si="5"/>
        <v>215418.705</v>
      </c>
      <c r="U16" s="46">
        <f t="shared" si="6"/>
        <v>127335.223</v>
      </c>
      <c r="V16" s="36"/>
    </row>
    <row r="17" s="3" customFormat="1" ht="43" customHeight="1" spans="1:22">
      <c r="A17" s="36">
        <v>13</v>
      </c>
      <c r="B17" s="37" t="s">
        <v>57</v>
      </c>
      <c r="C17" s="37" t="s">
        <v>58</v>
      </c>
      <c r="D17" s="38" t="s">
        <v>59</v>
      </c>
      <c r="E17" s="39" t="s">
        <v>27</v>
      </c>
      <c r="F17" s="38">
        <v>2640</v>
      </c>
      <c r="G17" s="37">
        <v>6144</v>
      </c>
      <c r="H17" s="40">
        <v>44986</v>
      </c>
      <c r="I17" s="41" t="s">
        <v>60</v>
      </c>
      <c r="J17" s="42">
        <v>7153762.41</v>
      </c>
      <c r="K17" s="43">
        <v>1894515.39</v>
      </c>
      <c r="L17" s="43">
        <v>470000</v>
      </c>
      <c r="M17" s="43">
        <f t="shared" si="7"/>
        <v>378903.078</v>
      </c>
      <c r="N17" s="43">
        <f t="shared" si="8"/>
        <v>848903.078</v>
      </c>
      <c r="O17" s="44">
        <v>159744</v>
      </c>
      <c r="P17" s="44">
        <v>4790</v>
      </c>
      <c r="Q17" s="45">
        <v>190000</v>
      </c>
      <c r="R17" s="45"/>
      <c r="S17" s="45">
        <f t="shared" si="4"/>
        <v>354534</v>
      </c>
      <c r="T17" s="46">
        <f t="shared" si="5"/>
        <v>494369.078</v>
      </c>
      <c r="U17" s="46">
        <v>305466</v>
      </c>
      <c r="V17" s="36"/>
    </row>
    <row r="18" s="3" customFormat="1" ht="34" customHeight="1" spans="1:22">
      <c r="A18" s="36">
        <v>14</v>
      </c>
      <c r="B18" s="37" t="s">
        <v>57</v>
      </c>
      <c r="C18" s="37" t="s">
        <v>61</v>
      </c>
      <c r="D18" s="38" t="s">
        <v>62</v>
      </c>
      <c r="E18" s="39" t="s">
        <v>27</v>
      </c>
      <c r="F18" s="38">
        <v>252</v>
      </c>
      <c r="G18" s="37">
        <v>3040</v>
      </c>
      <c r="H18" s="40">
        <v>44986</v>
      </c>
      <c r="I18" s="41" t="s">
        <v>28</v>
      </c>
      <c r="J18" s="42">
        <v>838220.46</v>
      </c>
      <c r="K18" s="43">
        <v>662980.39</v>
      </c>
      <c r="L18" s="43">
        <f t="shared" si="9"/>
        <v>198894.117</v>
      </c>
      <c r="M18" s="43">
        <f t="shared" si="7"/>
        <v>132596.078</v>
      </c>
      <c r="N18" s="43">
        <f t="shared" si="8"/>
        <v>331490.195</v>
      </c>
      <c r="O18" s="44">
        <v>70720</v>
      </c>
      <c r="P18" s="44">
        <v>4790</v>
      </c>
      <c r="Q18" s="45"/>
      <c r="R18" s="45"/>
      <c r="S18" s="45">
        <f t="shared" si="4"/>
        <v>75510</v>
      </c>
      <c r="T18" s="46">
        <f t="shared" si="5"/>
        <v>255980.195</v>
      </c>
      <c r="U18" s="46">
        <f t="shared" si="6"/>
        <v>123384.117</v>
      </c>
      <c r="V18" s="36"/>
    </row>
    <row r="19" s="3" customFormat="1" ht="40" customHeight="1" spans="1:22">
      <c r="A19" s="36">
        <v>15</v>
      </c>
      <c r="B19" s="37" t="s">
        <v>57</v>
      </c>
      <c r="C19" s="37" t="s">
        <v>63</v>
      </c>
      <c r="D19" s="38" t="s">
        <v>64</v>
      </c>
      <c r="E19" s="39" t="s">
        <v>27</v>
      </c>
      <c r="F19" s="38">
        <v>615</v>
      </c>
      <c r="G19" s="37">
        <v>4705</v>
      </c>
      <c r="H19" s="40">
        <v>44986</v>
      </c>
      <c r="I19" s="41" t="s">
        <v>28</v>
      </c>
      <c r="J19" s="42">
        <v>905260.24</v>
      </c>
      <c r="K19" s="43">
        <v>696923.54</v>
      </c>
      <c r="L19" s="43">
        <f t="shared" si="9"/>
        <v>209077.062</v>
      </c>
      <c r="M19" s="43">
        <f t="shared" si="7"/>
        <v>139384.708</v>
      </c>
      <c r="N19" s="43">
        <f t="shared" si="8"/>
        <v>348461.77</v>
      </c>
      <c r="O19" s="44">
        <v>139264</v>
      </c>
      <c r="P19" s="45">
        <v>4790</v>
      </c>
      <c r="Q19" s="45">
        <v>170000</v>
      </c>
      <c r="R19" s="45"/>
      <c r="S19" s="45">
        <f t="shared" si="4"/>
        <v>314054</v>
      </c>
      <c r="T19" s="46">
        <f t="shared" si="5"/>
        <v>34407.77</v>
      </c>
      <c r="U19" s="46">
        <v>0</v>
      </c>
      <c r="V19" s="36"/>
    </row>
    <row r="20" s="3" customFormat="1" ht="40" customHeight="1" spans="1:22">
      <c r="A20" s="36">
        <v>16</v>
      </c>
      <c r="B20" s="37" t="s">
        <v>65</v>
      </c>
      <c r="C20" s="37" t="s">
        <v>66</v>
      </c>
      <c r="D20" s="38" t="s">
        <v>67</v>
      </c>
      <c r="E20" s="39" t="s">
        <v>27</v>
      </c>
      <c r="F20" s="38">
        <v>474</v>
      </c>
      <c r="G20" s="37">
        <v>2080</v>
      </c>
      <c r="H20" s="40">
        <v>44986</v>
      </c>
      <c r="I20" s="41" t="s">
        <v>32</v>
      </c>
      <c r="J20" s="42">
        <v>315497.34</v>
      </c>
      <c r="K20" s="43">
        <v>295360.92</v>
      </c>
      <c r="L20" s="43">
        <f t="shared" si="9"/>
        <v>88608.276</v>
      </c>
      <c r="M20" s="43">
        <f t="shared" si="7"/>
        <v>59072.184</v>
      </c>
      <c r="N20" s="43">
        <f t="shared" si="8"/>
        <v>147680.46</v>
      </c>
      <c r="O20" s="44"/>
      <c r="P20" s="45">
        <v>4790</v>
      </c>
      <c r="Q20" s="45"/>
      <c r="R20" s="45"/>
      <c r="S20" s="45">
        <v>4790</v>
      </c>
      <c r="T20" s="46">
        <f t="shared" si="5"/>
        <v>142890.46</v>
      </c>
      <c r="U20" s="46">
        <f t="shared" si="6"/>
        <v>83818.276</v>
      </c>
      <c r="V20" s="36" t="s">
        <v>68</v>
      </c>
    </row>
    <row r="21" s="3" customFormat="1" ht="35" customHeight="1" spans="1:22">
      <c r="A21" s="36">
        <v>17</v>
      </c>
      <c r="B21" s="37" t="s">
        <v>69</v>
      </c>
      <c r="C21" s="37" t="s">
        <v>70</v>
      </c>
      <c r="D21" s="38" t="s">
        <v>71</v>
      </c>
      <c r="E21" s="39" t="s">
        <v>27</v>
      </c>
      <c r="F21" s="38">
        <v>189</v>
      </c>
      <c r="G21" s="37">
        <v>2240</v>
      </c>
      <c r="H21" s="40">
        <v>44989</v>
      </c>
      <c r="I21" s="41" t="s">
        <v>32</v>
      </c>
      <c r="J21" s="42">
        <v>407824.39</v>
      </c>
      <c r="K21" s="43">
        <v>362362.66</v>
      </c>
      <c r="L21" s="43">
        <f t="shared" si="9"/>
        <v>108708.798</v>
      </c>
      <c r="M21" s="43">
        <f t="shared" si="7"/>
        <v>72472.532</v>
      </c>
      <c r="N21" s="43">
        <f t="shared" si="8"/>
        <v>181181.33</v>
      </c>
      <c r="O21" s="44">
        <v>76160</v>
      </c>
      <c r="P21" s="45">
        <v>23950</v>
      </c>
      <c r="Q21" s="45"/>
      <c r="R21" s="45"/>
      <c r="S21" s="45">
        <f t="shared" ref="S21:S27" si="10">O21+R21+Q21+P21</f>
        <v>100110</v>
      </c>
      <c r="T21" s="46">
        <f t="shared" si="5"/>
        <v>81071.33</v>
      </c>
      <c r="U21" s="46">
        <f t="shared" si="6"/>
        <v>8598.798</v>
      </c>
      <c r="V21" s="36"/>
    </row>
    <row r="22" s="3" customFormat="1" ht="41" customHeight="1" spans="1:22">
      <c r="A22" s="36">
        <v>18</v>
      </c>
      <c r="B22" s="37" t="s">
        <v>72</v>
      </c>
      <c r="C22" s="37" t="s">
        <v>73</v>
      </c>
      <c r="D22" s="38" t="s">
        <v>74</v>
      </c>
      <c r="E22" s="39" t="s">
        <v>27</v>
      </c>
      <c r="F22" s="38">
        <v>380</v>
      </c>
      <c r="G22" s="37">
        <v>2080</v>
      </c>
      <c r="H22" s="40">
        <v>44986</v>
      </c>
      <c r="I22" s="41" t="s">
        <v>32</v>
      </c>
      <c r="J22" s="42">
        <v>396575.3</v>
      </c>
      <c r="K22" s="43">
        <v>375421.27</v>
      </c>
      <c r="L22" s="43">
        <f t="shared" si="9"/>
        <v>112626.381</v>
      </c>
      <c r="M22" s="43">
        <f t="shared" si="7"/>
        <v>75084.254</v>
      </c>
      <c r="N22" s="43">
        <f t="shared" si="8"/>
        <v>187710.635</v>
      </c>
      <c r="O22" s="44">
        <v>70720</v>
      </c>
      <c r="P22" s="45">
        <v>4790</v>
      </c>
      <c r="Q22" s="45"/>
      <c r="R22" s="45"/>
      <c r="S22" s="45">
        <f t="shared" si="10"/>
        <v>75510</v>
      </c>
      <c r="T22" s="46">
        <f t="shared" si="5"/>
        <v>112200.635</v>
      </c>
      <c r="U22" s="46">
        <f t="shared" si="6"/>
        <v>37116.381</v>
      </c>
      <c r="V22" s="36"/>
    </row>
    <row r="23" s="3" customFormat="1" ht="27" customHeight="1" spans="1:22">
      <c r="A23" s="36">
        <v>19</v>
      </c>
      <c r="B23" s="49" t="s">
        <v>75</v>
      </c>
      <c r="C23" s="49" t="s">
        <v>76</v>
      </c>
      <c r="D23" s="49" t="s">
        <v>77</v>
      </c>
      <c r="E23" s="49" t="s">
        <v>78</v>
      </c>
      <c r="F23" s="49">
        <v>0</v>
      </c>
      <c r="G23" s="49">
        <v>1152</v>
      </c>
      <c r="H23" s="52">
        <v>45505</v>
      </c>
      <c r="I23" s="41" t="s">
        <v>32</v>
      </c>
      <c r="J23" s="42">
        <v>138240.14</v>
      </c>
      <c r="K23" s="43">
        <v>97022.06</v>
      </c>
      <c r="L23" s="43">
        <f t="shared" si="9"/>
        <v>29106.618</v>
      </c>
      <c r="M23" s="43">
        <f t="shared" si="7"/>
        <v>19404.412</v>
      </c>
      <c r="N23" s="43">
        <f t="shared" si="8"/>
        <v>48511.03</v>
      </c>
      <c r="O23" s="44"/>
      <c r="P23" s="45"/>
      <c r="Q23" s="45"/>
      <c r="R23" s="45"/>
      <c r="S23" s="45">
        <f t="shared" si="10"/>
        <v>0</v>
      </c>
      <c r="T23" s="46">
        <f t="shared" si="5"/>
        <v>48511.03</v>
      </c>
      <c r="U23" s="46">
        <f t="shared" si="6"/>
        <v>29106.618</v>
      </c>
      <c r="V23" s="47"/>
    </row>
    <row r="24" s="3" customFormat="1" ht="27" customHeight="1" spans="1:22">
      <c r="A24" s="36">
        <v>20</v>
      </c>
      <c r="B24" s="53" t="s">
        <v>79</v>
      </c>
      <c r="C24" s="54" t="s">
        <v>80</v>
      </c>
      <c r="D24" s="53" t="s">
        <v>81</v>
      </c>
      <c r="E24" s="53" t="s">
        <v>27</v>
      </c>
      <c r="F24" s="53">
        <v>300</v>
      </c>
      <c r="G24" s="49">
        <v>2048</v>
      </c>
      <c r="H24" s="40">
        <v>45413</v>
      </c>
      <c r="I24" s="41" t="s">
        <v>32</v>
      </c>
      <c r="J24" s="42">
        <v>555012.14</v>
      </c>
      <c r="K24" s="43">
        <v>391481.79</v>
      </c>
      <c r="L24" s="43">
        <f t="shared" si="9"/>
        <v>117444.537</v>
      </c>
      <c r="M24" s="43">
        <f t="shared" si="7"/>
        <v>78296.358</v>
      </c>
      <c r="N24" s="43">
        <f t="shared" si="8"/>
        <v>195740.895</v>
      </c>
      <c r="O24" s="55"/>
      <c r="P24" s="56"/>
      <c r="Q24" s="56"/>
      <c r="R24" s="56"/>
      <c r="S24" s="45">
        <f t="shared" si="10"/>
        <v>0</v>
      </c>
      <c r="T24" s="46">
        <f t="shared" si="5"/>
        <v>195740.895</v>
      </c>
      <c r="U24" s="46">
        <f t="shared" si="6"/>
        <v>117444.537</v>
      </c>
      <c r="V24" s="47"/>
    </row>
    <row r="25" s="3" customFormat="1" ht="27" customHeight="1" spans="1:22">
      <c r="A25" s="36">
        <v>21</v>
      </c>
      <c r="B25" s="37" t="s">
        <v>65</v>
      </c>
      <c r="C25" s="37" t="s">
        <v>82</v>
      </c>
      <c r="D25" s="38" t="s">
        <v>83</v>
      </c>
      <c r="E25" s="39" t="s">
        <v>84</v>
      </c>
      <c r="F25" s="38">
        <v>0</v>
      </c>
      <c r="G25" s="37">
        <v>2048</v>
      </c>
      <c r="H25" s="40">
        <v>45018</v>
      </c>
      <c r="I25" s="41" t="s">
        <v>32</v>
      </c>
      <c r="J25" s="42">
        <v>251046.76</v>
      </c>
      <c r="K25" s="43">
        <v>203663.43</v>
      </c>
      <c r="L25" s="43">
        <f t="shared" si="9"/>
        <v>61099.029</v>
      </c>
      <c r="M25" s="43">
        <f t="shared" si="7"/>
        <v>40732.686</v>
      </c>
      <c r="N25" s="43">
        <f t="shared" si="8"/>
        <v>101831.715</v>
      </c>
      <c r="O25" s="55">
        <v>69632</v>
      </c>
      <c r="P25" s="56">
        <v>4790</v>
      </c>
      <c r="Q25" s="56"/>
      <c r="R25" s="56"/>
      <c r="S25" s="45">
        <f t="shared" si="10"/>
        <v>74422</v>
      </c>
      <c r="T25" s="46">
        <f t="shared" si="5"/>
        <v>27409.715</v>
      </c>
      <c r="U25" s="46">
        <v>0</v>
      </c>
      <c r="V25" s="36"/>
    </row>
    <row r="26" s="3" customFormat="1" ht="27" customHeight="1" spans="1:22">
      <c r="A26" s="36">
        <v>22</v>
      </c>
      <c r="B26" s="37" t="s">
        <v>29</v>
      </c>
      <c r="C26" s="37" t="s">
        <v>85</v>
      </c>
      <c r="D26" s="38" t="s">
        <v>86</v>
      </c>
      <c r="E26" s="39" t="s">
        <v>27</v>
      </c>
      <c r="F26" s="38">
        <v>173</v>
      </c>
      <c r="G26" s="37">
        <v>2048</v>
      </c>
      <c r="H26" s="40">
        <v>44987</v>
      </c>
      <c r="I26" s="41" t="s">
        <v>32</v>
      </c>
      <c r="J26" s="42">
        <v>330437.08</v>
      </c>
      <c r="K26" s="43">
        <v>287433.73</v>
      </c>
      <c r="L26" s="43">
        <f t="shared" si="9"/>
        <v>86230.119</v>
      </c>
      <c r="M26" s="43"/>
      <c r="N26" s="43"/>
      <c r="O26" s="55">
        <v>69632</v>
      </c>
      <c r="P26" s="56">
        <v>9580</v>
      </c>
      <c r="Q26" s="56"/>
      <c r="R26" s="56">
        <v>500000</v>
      </c>
      <c r="S26" s="45">
        <f t="shared" si="10"/>
        <v>579212</v>
      </c>
      <c r="T26" s="46"/>
      <c r="U26" s="46">
        <v>0</v>
      </c>
      <c r="V26" s="36" t="s">
        <v>87</v>
      </c>
    </row>
    <row r="27" s="3" customFormat="1" ht="27" customHeight="1" spans="1:22">
      <c r="A27" s="36">
        <v>23</v>
      </c>
      <c r="B27" s="49" t="s">
        <v>40</v>
      </c>
      <c r="C27" s="49" t="s">
        <v>88</v>
      </c>
      <c r="D27" s="49" t="s">
        <v>89</v>
      </c>
      <c r="E27" s="49" t="s">
        <v>84</v>
      </c>
      <c r="F27" s="49">
        <v>0</v>
      </c>
      <c r="G27" s="37">
        <v>5702</v>
      </c>
      <c r="H27" s="52">
        <v>45296</v>
      </c>
      <c r="I27" s="41" t="s">
        <v>28</v>
      </c>
      <c r="J27" s="42">
        <v>538634.56</v>
      </c>
      <c r="K27" s="43">
        <v>329792.11</v>
      </c>
      <c r="L27" s="43"/>
      <c r="M27" s="43"/>
      <c r="N27" s="43"/>
      <c r="O27" s="55"/>
      <c r="P27" s="56"/>
      <c r="Q27" s="56"/>
      <c r="R27" s="56">
        <v>500000</v>
      </c>
      <c r="S27" s="45">
        <f t="shared" si="10"/>
        <v>500000</v>
      </c>
      <c r="T27" s="46"/>
      <c r="U27" s="46">
        <v>0</v>
      </c>
      <c r="V27" s="36" t="s">
        <v>87</v>
      </c>
    </row>
    <row r="28" s="3" customFormat="1" ht="66" customHeight="1" spans="1:22">
      <c r="A28" s="36">
        <v>24</v>
      </c>
      <c r="B28" s="37" t="s">
        <v>75</v>
      </c>
      <c r="C28" s="37" t="s">
        <v>90</v>
      </c>
      <c r="D28" s="38" t="s">
        <v>91</v>
      </c>
      <c r="E28" s="39" t="s">
        <v>27</v>
      </c>
      <c r="F28" s="38">
        <v>875</v>
      </c>
      <c r="G28" s="37">
        <v>7333</v>
      </c>
      <c r="H28" s="40">
        <v>44988</v>
      </c>
      <c r="I28" s="41" t="s">
        <v>60</v>
      </c>
      <c r="J28" s="42">
        <v>1840930.38</v>
      </c>
      <c r="K28" s="43">
        <v>1711613.35</v>
      </c>
      <c r="L28" s="43">
        <f>(K28-R28)*0.3</f>
        <v>363484.005</v>
      </c>
      <c r="M28" s="43">
        <f>(K28-R28)*0.2</f>
        <v>242322.67</v>
      </c>
      <c r="N28" s="43">
        <f>L28+M28</f>
        <v>605806.675</v>
      </c>
      <c r="O28" s="55"/>
      <c r="P28" s="56">
        <v>4790</v>
      </c>
      <c r="Q28" s="56">
        <v>170000</v>
      </c>
      <c r="R28" s="56">
        <v>500000</v>
      </c>
      <c r="S28" s="45">
        <f>P28+Q28</f>
        <v>174790</v>
      </c>
      <c r="T28" s="46">
        <f>N28-P28-Q28</f>
        <v>431016.675</v>
      </c>
      <c r="U28" s="46">
        <v>358694</v>
      </c>
      <c r="V28" s="36" t="s">
        <v>92</v>
      </c>
    </row>
    <row r="29" s="4" customFormat="1" ht="27" customHeight="1" spans="1:22">
      <c r="A29" s="57"/>
      <c r="B29" s="58" t="s">
        <v>19</v>
      </c>
      <c r="C29" s="59"/>
      <c r="D29" s="59"/>
      <c r="E29" s="59"/>
      <c r="F29" s="59">
        <f>SUM(F5:F28)</f>
        <v>10440</v>
      </c>
      <c r="G29" s="59">
        <f t="shared" ref="G29:U29" si="11">SUM(G5:G28)</f>
        <v>78138</v>
      </c>
      <c r="H29" s="59"/>
      <c r="I29" s="59"/>
      <c r="J29" s="59">
        <f t="shared" si="11"/>
        <v>21185786.55</v>
      </c>
      <c r="K29" s="59">
        <f t="shared" si="11"/>
        <v>13145725.64</v>
      </c>
      <c r="L29" s="59">
        <f t="shared" si="11"/>
        <v>3518351.423</v>
      </c>
      <c r="M29" s="59">
        <f t="shared" si="11"/>
        <v>2405699.96</v>
      </c>
      <c r="N29" s="59">
        <f t="shared" si="11"/>
        <v>5837821.264</v>
      </c>
      <c r="O29" s="59">
        <f t="shared" si="11"/>
        <v>1012736</v>
      </c>
      <c r="P29" s="59">
        <f t="shared" si="11"/>
        <v>100590</v>
      </c>
      <c r="Q29" s="59">
        <f t="shared" si="11"/>
        <v>530000</v>
      </c>
      <c r="R29" s="59">
        <f t="shared" si="11"/>
        <v>1500000</v>
      </c>
      <c r="S29" s="59">
        <f t="shared" si="11"/>
        <v>2643326</v>
      </c>
      <c r="T29" s="59">
        <f t="shared" si="11"/>
        <v>4273707.264</v>
      </c>
      <c r="U29" s="60">
        <f t="shared" si="11"/>
        <v>2346307.208</v>
      </c>
      <c r="V29" s="57"/>
    </row>
  </sheetData>
  <autoFilter xmlns:etc="http://www.wps.cn/officeDocument/2017/etCustomData" ref="A3:S29" etc:filterBottomFollowUsedRange="0">
    <extLst/>
  </autoFilter>
  <mergeCells count="18">
    <mergeCell ref="A1:V1"/>
    <mergeCell ref="L2:N2"/>
    <mergeCell ref="O2:S2"/>
    <mergeCell ref="A4:C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U2:U3"/>
    <mergeCell ref="V2:V3"/>
  </mergeCells>
  <pageMargins left="0.118055555555556" right="0.118055555555556" top="1" bottom="1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集中育秧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wangfashi</dc:creator>
  <cp:lastModifiedBy>山水画</cp:lastModifiedBy>
  <dcterms:created xsi:type="dcterms:W3CDTF">2024-04-02T21:31:00Z</dcterms:created>
  <cp:lastPrinted>2024-04-16T16:50:00Z</cp:lastPrinted>
  <dcterms:modified xsi:type="dcterms:W3CDTF">2026-07-01T02:46:34Z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29C6632BDA3C457F8DDF8DD8E33801E7_13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